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ordinateur\Desktop\PROJET BUDGET 2020\LFR2020\AUC LFR 2020\"/>
    </mc:Choice>
  </mc:AlternateContent>
  <bookViews>
    <workbookView xWindow="-15" yWindow="0" windowWidth="20550" windowHeight="3780" activeTab="1"/>
  </bookViews>
  <sheets>
    <sheet name="R7 2020C" sheetId="2" r:id="rId1"/>
    <sheet name="UNION" sheetId="17" r:id="rId2"/>
    <sheet name="NGAZIDJA" sheetId="20" r:id="rId3"/>
    <sheet name="NDZUWANI" sheetId="19" r:id="rId4"/>
    <sheet name="MWALI" sheetId="18" r:id="rId5"/>
  </sheets>
  <definedNames>
    <definedName name="__xlnm.Print_Titles" localSheetId="0">'R7 2020C'!$3:$3</definedName>
    <definedName name="_xlnm.Print_Titles" localSheetId="0">'R7 2020C'!$3:$3</definedName>
    <definedName name="_xlnm.Print_Area" localSheetId="0">'R7 2020C'!$A$1:$I$144</definedName>
    <definedName name="_xlnm.Print_Area" localSheetId="1">UNION!$A$1:$D$267</definedName>
  </definedNames>
  <calcPr calcId="152511"/>
</workbook>
</file>

<file path=xl/calcChain.xml><?xml version="1.0" encoding="utf-8"?>
<calcChain xmlns="http://schemas.openxmlformats.org/spreadsheetml/2006/main">
  <c r="E5" i="2" l="1"/>
  <c r="F8" i="2" l="1"/>
  <c r="D243" i="17" l="1"/>
  <c r="D231" i="17" l="1"/>
  <c r="C234" i="17"/>
  <c r="D234" i="17"/>
  <c r="C231" i="17"/>
  <c r="C211" i="17"/>
  <c r="D211" i="17"/>
  <c r="D133" i="17"/>
  <c r="D95" i="17"/>
  <c r="D72" i="17"/>
  <c r="D50" i="17"/>
  <c r="F15" i="2"/>
  <c r="F26" i="2"/>
  <c r="D64" i="17"/>
  <c r="F44" i="2" l="1"/>
  <c r="D160" i="17"/>
  <c r="D104" i="17" l="1"/>
  <c r="D61" i="17"/>
  <c r="D31" i="17"/>
  <c r="D76" i="17"/>
  <c r="D99" i="17"/>
  <c r="D225" i="17"/>
  <c r="D222" i="17" s="1"/>
  <c r="D56" i="17"/>
  <c r="D25" i="17"/>
  <c r="D176" i="17"/>
  <c r="D200" i="17"/>
  <c r="D107" i="17"/>
  <c r="D193" i="17" l="1"/>
  <c r="D168" i="17"/>
  <c r="D34" i="2" l="1"/>
  <c r="D81" i="2"/>
  <c r="D100" i="2"/>
  <c r="D75" i="2"/>
  <c r="D74" i="2"/>
  <c r="D120" i="2" l="1"/>
  <c r="D117" i="2" s="1"/>
  <c r="D109" i="2"/>
  <c r="D105" i="2"/>
  <c r="D86" i="2"/>
  <c r="D82" i="2"/>
  <c r="D54" i="2"/>
  <c r="D46" i="2"/>
  <c r="D38" i="2"/>
  <c r="D23" i="2"/>
  <c r="F16" i="2"/>
  <c r="D43" i="2" l="1"/>
  <c r="D42" i="2"/>
  <c r="D31" i="2"/>
  <c r="L12" i="2"/>
  <c r="N8" i="2"/>
  <c r="N7" i="2"/>
  <c r="D41" i="2" l="1"/>
  <c r="D10" i="17" l="1"/>
  <c r="D13" i="17"/>
  <c r="D23" i="17"/>
  <c r="D34" i="17"/>
  <c r="D48" i="17"/>
  <c r="D53" i="17"/>
  <c r="D75" i="17"/>
  <c r="D98" i="17"/>
  <c r="D111" i="17"/>
  <c r="D115" i="17"/>
  <c r="D118" i="17"/>
  <c r="D122" i="17"/>
  <c r="D125" i="17"/>
  <c r="D131" i="17"/>
  <c r="D137" i="17"/>
  <c r="D146" i="17"/>
  <c r="D155" i="17"/>
  <c r="D178" i="17"/>
  <c r="D188" i="17"/>
  <c r="D202" i="17"/>
  <c r="D204" i="17"/>
  <c r="D206" i="17"/>
  <c r="D214" i="17"/>
  <c r="D216" i="17"/>
  <c r="D220" i="17"/>
  <c r="D239" i="17"/>
  <c r="D254" i="17"/>
  <c r="D251" i="17" s="1"/>
  <c r="D177" i="17" s="1"/>
  <c r="D7" i="17" s="1"/>
  <c r="D5" i="17" s="1"/>
  <c r="D4" i="17" s="1"/>
  <c r="D257" i="17"/>
  <c r="D264" i="17"/>
  <c r="C230" i="17"/>
  <c r="C186" i="17"/>
  <c r="C132" i="17"/>
  <c r="C126" i="17"/>
  <c r="C71" i="17"/>
  <c r="C47" i="17"/>
  <c r="C42" i="17"/>
  <c r="C69" i="19"/>
  <c r="C52" i="18"/>
  <c r="C49" i="18" s="1"/>
  <c r="C83" i="18"/>
  <c r="C81" i="18"/>
  <c r="C47" i="18"/>
  <c r="C30" i="18"/>
  <c r="C25" i="18"/>
  <c r="C20" i="18"/>
  <c r="C16" i="18"/>
  <c r="C9" i="18"/>
  <c r="D22" i="17" l="1"/>
  <c r="D187" i="17"/>
  <c r="D52" i="17"/>
  <c r="D9" i="17"/>
  <c r="D136" i="17"/>
  <c r="D97" i="17"/>
  <c r="D8" i="17" l="1"/>
  <c r="D6" i="17" s="1"/>
  <c r="F114" i="2" l="1"/>
  <c r="D98" i="2" l="1"/>
  <c r="D97" i="2" s="1"/>
  <c r="D96" i="2"/>
  <c r="D88" i="2" s="1"/>
  <c r="D78" i="2"/>
  <c r="D73" i="2" s="1"/>
  <c r="D72" i="2"/>
  <c r="D36" i="2" l="1"/>
  <c r="P13" i="2" l="1"/>
  <c r="P11" i="2"/>
  <c r="P12" i="2"/>
  <c r="P10" i="2"/>
  <c r="P9" i="2"/>
  <c r="P8" i="2"/>
  <c r="P7" i="2"/>
  <c r="D29" i="2"/>
  <c r="D12" i="2"/>
  <c r="D11" i="2" l="1"/>
  <c r="D9" i="2" s="1"/>
  <c r="D20" i="2"/>
  <c r="D18" i="2"/>
  <c r="D16" i="2" s="1"/>
  <c r="D8" i="2" l="1"/>
  <c r="D6" i="2" s="1"/>
  <c r="I104" i="2"/>
  <c r="I101" i="2"/>
  <c r="H104" i="2"/>
  <c r="H101" i="2"/>
  <c r="G103" i="2"/>
  <c r="G102" i="2"/>
  <c r="G101" i="2"/>
  <c r="D16" i="18" l="1"/>
  <c r="G104" i="2" l="1"/>
  <c r="E104" i="2" s="1"/>
  <c r="D94" i="20"/>
  <c r="D94" i="18" l="1"/>
  <c r="D94" i="19"/>
  <c r="C94" i="19"/>
  <c r="C94" i="20"/>
  <c r="C97" i="20"/>
  <c r="D97" i="20"/>
  <c r="G100" i="2"/>
  <c r="H100" i="2"/>
  <c r="I100" i="2"/>
  <c r="D47" i="19"/>
  <c r="D30" i="18"/>
  <c r="F133" i="2" l="1"/>
  <c r="F132" i="2"/>
  <c r="F131" i="2"/>
  <c r="F129" i="2"/>
  <c r="F128" i="2"/>
  <c r="F127" i="2"/>
  <c r="F126" i="2"/>
  <c r="F125" i="2"/>
  <c r="F124" i="2"/>
  <c r="F122" i="2"/>
  <c r="F121" i="2"/>
  <c r="E121" i="2" s="1"/>
  <c r="F119" i="2"/>
  <c r="F118" i="2"/>
  <c r="F116" i="2"/>
  <c r="F115" i="2"/>
  <c r="F113" i="2"/>
  <c r="F112" i="2"/>
  <c r="F111" i="2"/>
  <c r="F110" i="2"/>
  <c r="F108" i="2"/>
  <c r="F107" i="2"/>
  <c r="F106" i="2"/>
  <c r="F103" i="2"/>
  <c r="E103" i="2" s="1"/>
  <c r="F102" i="2"/>
  <c r="F101" i="2"/>
  <c r="I99" i="2"/>
  <c r="I98" i="2"/>
  <c r="I97" i="2" s="1"/>
  <c r="H99" i="2"/>
  <c r="H98" i="2"/>
  <c r="G99" i="2"/>
  <c r="G98" i="2"/>
  <c r="F96" i="2"/>
  <c r="F95" i="2"/>
  <c r="F94" i="2"/>
  <c r="F93" i="2"/>
  <c r="F92" i="2"/>
  <c r="F91" i="2"/>
  <c r="F90" i="2"/>
  <c r="F89" i="2"/>
  <c r="F87" i="2"/>
  <c r="I85" i="2"/>
  <c r="I84" i="2"/>
  <c r="I83" i="2"/>
  <c r="I82" i="2" s="1"/>
  <c r="H85" i="2"/>
  <c r="H84" i="2"/>
  <c r="H83" i="2"/>
  <c r="G85" i="2"/>
  <c r="G84" i="2"/>
  <c r="G83" i="2"/>
  <c r="F85" i="2"/>
  <c r="F84" i="2"/>
  <c r="F83" i="2"/>
  <c r="C74" i="18"/>
  <c r="D74" i="18"/>
  <c r="I75" i="2" s="1"/>
  <c r="D74" i="19"/>
  <c r="C74" i="19"/>
  <c r="D74" i="20"/>
  <c r="C74" i="20"/>
  <c r="C214" i="17"/>
  <c r="F81" i="2"/>
  <c r="F80" i="2"/>
  <c r="F79" i="2"/>
  <c r="F76" i="2"/>
  <c r="H75" i="2"/>
  <c r="F100" i="2" l="1"/>
  <c r="F88" i="2"/>
  <c r="F120" i="2"/>
  <c r="F117" i="2" s="1"/>
  <c r="F63" i="2" s="1"/>
  <c r="F7" i="2" s="1"/>
  <c r="F5" i="2" s="1"/>
  <c r="D47" i="18"/>
  <c r="I27" i="2" s="1"/>
  <c r="I23" i="2" s="1"/>
  <c r="H27" i="2"/>
  <c r="C47" i="19"/>
  <c r="D47" i="20"/>
  <c r="G27" i="2" s="1"/>
  <c r="C47" i="20"/>
  <c r="C53" i="17"/>
  <c r="C64" i="17"/>
  <c r="F78" i="2"/>
  <c r="E78" i="2" s="1"/>
  <c r="F77" i="2"/>
  <c r="C204" i="17"/>
  <c r="C202" i="17"/>
  <c r="C200" i="17"/>
  <c r="D85" i="20"/>
  <c r="G81" i="2" s="1"/>
  <c r="D83" i="20"/>
  <c r="G77" i="2" s="1"/>
  <c r="D81" i="20"/>
  <c r="G76" i="2" s="1"/>
  <c r="C85" i="20"/>
  <c r="C83" i="20"/>
  <c r="C81" i="20"/>
  <c r="D85" i="18"/>
  <c r="I81" i="2" s="1"/>
  <c r="D83" i="18"/>
  <c r="I77" i="2" s="1"/>
  <c r="D81" i="18"/>
  <c r="I76" i="2" s="1"/>
  <c r="C85" i="18"/>
  <c r="D62" i="18"/>
  <c r="I65" i="2" s="1"/>
  <c r="D64" i="18"/>
  <c r="I71" i="2" s="1"/>
  <c r="D66" i="18"/>
  <c r="I72" i="2" s="1"/>
  <c r="C66" i="18"/>
  <c r="C64" i="18"/>
  <c r="C62" i="18"/>
  <c r="D85" i="19"/>
  <c r="H81" i="2" s="1"/>
  <c r="D83" i="19"/>
  <c r="H77" i="2" s="1"/>
  <c r="D81" i="19"/>
  <c r="H76" i="2" s="1"/>
  <c r="C85" i="19"/>
  <c r="C83" i="19"/>
  <c r="C81" i="19"/>
  <c r="D62" i="19"/>
  <c r="H65" i="2" s="1"/>
  <c r="D64" i="19"/>
  <c r="H71" i="2" s="1"/>
  <c r="D66" i="19"/>
  <c r="H72" i="2" s="1"/>
  <c r="C66" i="19"/>
  <c r="C64" i="19"/>
  <c r="C62" i="19"/>
  <c r="D52" i="20"/>
  <c r="D66" i="20"/>
  <c r="G72" i="2" s="1"/>
  <c r="D64" i="20"/>
  <c r="G71" i="2" s="1"/>
  <c r="D62" i="20"/>
  <c r="D61" i="20" s="1"/>
  <c r="C66" i="20"/>
  <c r="C64" i="20"/>
  <c r="C62" i="20"/>
  <c r="G65" i="2"/>
  <c r="F72" i="2"/>
  <c r="F71" i="2"/>
  <c r="F70" i="2"/>
  <c r="E70" i="2" s="1"/>
  <c r="F69" i="2"/>
  <c r="E69" i="2" s="1"/>
  <c r="F68" i="2"/>
  <c r="E68" i="2" s="1"/>
  <c r="F67" i="2"/>
  <c r="E67" i="2" s="1"/>
  <c r="F66" i="2"/>
  <c r="E66" i="2" s="1"/>
  <c r="F65" i="2"/>
  <c r="E65" i="2" s="1"/>
  <c r="F62" i="2"/>
  <c r="E62" i="2" s="1"/>
  <c r="F61" i="2"/>
  <c r="E61" i="2" s="1"/>
  <c r="F60" i="2"/>
  <c r="E60" i="2" s="1"/>
  <c r="F59" i="2"/>
  <c r="E59" i="2" s="1"/>
  <c r="F58" i="2"/>
  <c r="E58" i="2" s="1"/>
  <c r="F57" i="2"/>
  <c r="E57" i="2" s="1"/>
  <c r="F56" i="2"/>
  <c r="E56" i="2" s="1"/>
  <c r="F55" i="2"/>
  <c r="I53" i="2"/>
  <c r="I52" i="2"/>
  <c r="I51" i="2"/>
  <c r="I50" i="2"/>
  <c r="I48" i="2"/>
  <c r="I47" i="2"/>
  <c r="H53" i="2"/>
  <c r="H52" i="2"/>
  <c r="H51" i="2"/>
  <c r="H50" i="2"/>
  <c r="H48" i="2"/>
  <c r="H47" i="2"/>
  <c r="G53" i="2"/>
  <c r="G52" i="2"/>
  <c r="G51" i="2"/>
  <c r="G50" i="2"/>
  <c r="G48" i="2"/>
  <c r="G47" i="2"/>
  <c r="F53" i="2"/>
  <c r="F52" i="2"/>
  <c r="E52" i="2" s="1"/>
  <c r="F51" i="2"/>
  <c r="F50" i="2"/>
  <c r="F49" i="2"/>
  <c r="F48" i="2"/>
  <c r="F47" i="2"/>
  <c r="I42" i="2"/>
  <c r="H42" i="2"/>
  <c r="G42" i="2"/>
  <c r="F45" i="2"/>
  <c r="E45" i="2" s="1"/>
  <c r="E44" i="2"/>
  <c r="F43" i="2"/>
  <c r="F42" i="2"/>
  <c r="F28" i="2"/>
  <c r="E28" i="2" s="1"/>
  <c r="E26" i="2"/>
  <c r="C75" i="17"/>
  <c r="D45" i="18"/>
  <c r="I22" i="2" s="1"/>
  <c r="C45" i="18"/>
  <c r="D45" i="19"/>
  <c r="H22" i="2" s="1"/>
  <c r="C45" i="19"/>
  <c r="D45" i="20"/>
  <c r="G22" i="2" s="1"/>
  <c r="C45" i="20"/>
  <c r="F123" i="2"/>
  <c r="E79" i="2"/>
  <c r="E80" i="2"/>
  <c r="E83" i="2"/>
  <c r="E84" i="2"/>
  <c r="E85" i="2"/>
  <c r="E87" i="2"/>
  <c r="E89" i="2"/>
  <c r="E90" i="2"/>
  <c r="E91" i="2"/>
  <c r="E92" i="2"/>
  <c r="E93" i="2"/>
  <c r="E94" i="2"/>
  <c r="E95" i="2"/>
  <c r="E96" i="2"/>
  <c r="E98" i="2"/>
  <c r="E99" i="2"/>
  <c r="E101" i="2"/>
  <c r="E102" i="2"/>
  <c r="E106" i="2"/>
  <c r="E107" i="2"/>
  <c r="E108" i="2"/>
  <c r="E110" i="2"/>
  <c r="E111" i="2"/>
  <c r="E112" i="2"/>
  <c r="E113" i="2"/>
  <c r="E114" i="2"/>
  <c r="E115" i="2"/>
  <c r="E116" i="2"/>
  <c r="E118" i="2"/>
  <c r="E119" i="2"/>
  <c r="E122" i="2"/>
  <c r="E124" i="2"/>
  <c r="E125" i="2"/>
  <c r="E126" i="2"/>
  <c r="E127" i="2"/>
  <c r="E128" i="2"/>
  <c r="E129" i="2"/>
  <c r="E131" i="2"/>
  <c r="E132" i="2"/>
  <c r="E133" i="2"/>
  <c r="E136" i="2"/>
  <c r="E137" i="2"/>
  <c r="E138" i="2"/>
  <c r="E139" i="2"/>
  <c r="E141" i="2"/>
  <c r="E142" i="2"/>
  <c r="E144" i="2"/>
  <c r="I143" i="2"/>
  <c r="I140" i="2"/>
  <c r="I135" i="2"/>
  <c r="I134" i="2" s="1"/>
  <c r="I130" i="2"/>
  <c r="I123" i="2"/>
  <c r="I120" i="2"/>
  <c r="I117" i="2"/>
  <c r="I109" i="2"/>
  <c r="I105" i="2"/>
  <c r="I88" i="2"/>
  <c r="I86" i="2"/>
  <c r="I54" i="2"/>
  <c r="I38" i="2"/>
  <c r="I29" i="2"/>
  <c r="H143" i="2"/>
  <c r="H140" i="2"/>
  <c r="H135" i="2"/>
  <c r="H134" i="2" s="1"/>
  <c r="H130" i="2"/>
  <c r="H123" i="2"/>
  <c r="H120" i="2"/>
  <c r="H117" i="2"/>
  <c r="H109" i="2"/>
  <c r="H105" i="2"/>
  <c r="H97" i="2"/>
  <c r="H88" i="2"/>
  <c r="H86" i="2"/>
  <c r="H82" i="2"/>
  <c r="H54" i="2"/>
  <c r="H38" i="2"/>
  <c r="H29" i="2"/>
  <c r="H23" i="2"/>
  <c r="G143" i="2"/>
  <c r="G134" i="2" s="1"/>
  <c r="G140" i="2"/>
  <c r="G135" i="2"/>
  <c r="G130" i="2"/>
  <c r="G123" i="2"/>
  <c r="G120" i="2"/>
  <c r="G117" i="2"/>
  <c r="G109" i="2"/>
  <c r="G105" i="2"/>
  <c r="G97" i="2"/>
  <c r="G88" i="2"/>
  <c r="G86" i="2"/>
  <c r="G82" i="2"/>
  <c r="G54" i="2"/>
  <c r="G38" i="2"/>
  <c r="G29" i="2"/>
  <c r="F143" i="2"/>
  <c r="F140" i="2"/>
  <c r="E140" i="2" s="1"/>
  <c r="F135" i="2"/>
  <c r="F130" i="2"/>
  <c r="F109" i="2"/>
  <c r="F4" i="2" s="1"/>
  <c r="F105" i="2"/>
  <c r="E105" i="2" s="1"/>
  <c r="F97" i="2"/>
  <c r="F86" i="2"/>
  <c r="F82" i="2"/>
  <c r="E109" i="2" l="1"/>
  <c r="E143" i="2"/>
  <c r="H64" i="2"/>
  <c r="E27" i="2"/>
  <c r="E86" i="2"/>
  <c r="G23" i="2"/>
  <c r="F134" i="2"/>
  <c r="E134" i="2" s="1"/>
  <c r="E135" i="2"/>
  <c r="E88" i="2"/>
  <c r="C52" i="17"/>
  <c r="L9" i="2"/>
  <c r="E123" i="2"/>
  <c r="E117" i="2"/>
  <c r="E130" i="2"/>
  <c r="E120" i="2"/>
  <c r="E76" i="2"/>
  <c r="I64" i="2"/>
  <c r="G64" i="2"/>
  <c r="E100" i="2"/>
  <c r="E72" i="2"/>
  <c r="E77" i="2"/>
  <c r="E81" i="2"/>
  <c r="E97" i="2"/>
  <c r="E82" i="2"/>
  <c r="E71" i="2"/>
  <c r="F64" i="2"/>
  <c r="E50" i="2"/>
  <c r="E48" i="2"/>
  <c r="E53" i="2"/>
  <c r="E51" i="2"/>
  <c r="F54" i="2"/>
  <c r="E54" i="2" s="1"/>
  <c r="E55" i="2"/>
  <c r="E47" i="2"/>
  <c r="F41" i="2"/>
  <c r="F46" i="2"/>
  <c r="E42" i="2"/>
  <c r="E22" i="2"/>
  <c r="D64" i="2"/>
  <c r="D140" i="2"/>
  <c r="D123" i="2"/>
  <c r="D130" i="2"/>
  <c r="D135" i="2"/>
  <c r="D143" i="2"/>
  <c r="F10" i="2"/>
  <c r="C10" i="17"/>
  <c r="F11" i="2"/>
  <c r="E11" i="2" s="1"/>
  <c r="C13" i="17"/>
  <c r="C23" i="17"/>
  <c r="C34" i="17"/>
  <c r="F14" i="2"/>
  <c r="E14" i="2" s="1"/>
  <c r="F13" i="2"/>
  <c r="E13" i="2" s="1"/>
  <c r="C50" i="17"/>
  <c r="C48" i="17"/>
  <c r="F25" i="2"/>
  <c r="E25" i="2" s="1"/>
  <c r="C98" i="17"/>
  <c r="F31" i="2"/>
  <c r="E31" i="2" s="1"/>
  <c r="C107" i="17"/>
  <c r="F32" i="2"/>
  <c r="E32" i="2" s="1"/>
  <c r="C111" i="17"/>
  <c r="F33" i="2"/>
  <c r="E33" i="2" s="1"/>
  <c r="C115" i="17"/>
  <c r="F34" i="2"/>
  <c r="E34" i="2" s="1"/>
  <c r="C118" i="17"/>
  <c r="M12" i="2" l="1"/>
  <c r="O12" i="2" s="1"/>
  <c r="L10" i="2"/>
  <c r="L11" i="2"/>
  <c r="E64" i="2"/>
  <c r="F30" i="2"/>
  <c r="E30" i="2" s="1"/>
  <c r="F24" i="2"/>
  <c r="E24" i="2" s="1"/>
  <c r="C22" i="17"/>
  <c r="C9" i="17" s="1"/>
  <c r="D134" i="2"/>
  <c r="D63" i="2" s="1"/>
  <c r="D7" i="2" s="1"/>
  <c r="D5" i="2" s="1"/>
  <c r="D4" i="2" s="1"/>
  <c r="F35" i="2"/>
  <c r="E35" i="2" s="1"/>
  <c r="C122" i="17"/>
  <c r="F36" i="2"/>
  <c r="E36" i="2" s="1"/>
  <c r="C125" i="17"/>
  <c r="L8" i="2" l="1"/>
  <c r="L13" i="2"/>
  <c r="L7" i="2"/>
  <c r="F23" i="2"/>
  <c r="E23" i="2" s="1"/>
  <c r="F12" i="2"/>
  <c r="E12" i="2" s="1"/>
  <c r="C131" i="17"/>
  <c r="C97" i="17" s="1"/>
  <c r="C137" i="17"/>
  <c r="C146" i="17"/>
  <c r="C155" i="17"/>
  <c r="C160" i="17"/>
  <c r="C168" i="17"/>
  <c r="C254" i="17"/>
  <c r="C251" i="17" s="1"/>
  <c r="C178" i="17"/>
  <c r="C216" i="17"/>
  <c r="F74" i="2"/>
  <c r="C188" i="17"/>
  <c r="C206" i="17"/>
  <c r="F75" i="2"/>
  <c r="C193" i="17"/>
  <c r="C220" i="17"/>
  <c r="C222" i="17"/>
  <c r="C239" i="17"/>
  <c r="C243" i="17"/>
  <c r="C257" i="17"/>
  <c r="C264" i="17"/>
  <c r="D91" i="20"/>
  <c r="C91" i="20"/>
  <c r="D87" i="20"/>
  <c r="C87" i="20"/>
  <c r="G75" i="2"/>
  <c r="C69" i="20"/>
  <c r="C68" i="20" s="1"/>
  <c r="D69" i="20"/>
  <c r="G74" i="2" s="1"/>
  <c r="C41" i="20"/>
  <c r="C38" i="20"/>
  <c r="D35" i="20"/>
  <c r="G21" i="2" s="1"/>
  <c r="C35" i="20"/>
  <c r="C30" i="20"/>
  <c r="D30" i="20"/>
  <c r="G20" i="2" s="1"/>
  <c r="D25" i="20"/>
  <c r="G19" i="2" s="1"/>
  <c r="C25" i="20"/>
  <c r="D20" i="20"/>
  <c r="G18" i="2" s="1"/>
  <c r="C20" i="20"/>
  <c r="D16" i="20"/>
  <c r="G17" i="2" s="1"/>
  <c r="C16" i="20"/>
  <c r="D12" i="20"/>
  <c r="G15" i="2" s="1"/>
  <c r="C12" i="20"/>
  <c r="C9" i="20" s="1"/>
  <c r="C8" i="20" s="1"/>
  <c r="D9" i="20"/>
  <c r="D97" i="19"/>
  <c r="C97" i="19"/>
  <c r="D91" i="19"/>
  <c r="C91" i="19"/>
  <c r="D87" i="19"/>
  <c r="C87" i="19"/>
  <c r="D69" i="19"/>
  <c r="H74" i="2" s="1"/>
  <c r="H73" i="2" s="1"/>
  <c r="H63" i="2" s="1"/>
  <c r="H7" i="2" s="1"/>
  <c r="C68" i="19"/>
  <c r="D61" i="19"/>
  <c r="C61" i="19"/>
  <c r="C41" i="19"/>
  <c r="C38" i="19"/>
  <c r="D35" i="19"/>
  <c r="H21" i="2" s="1"/>
  <c r="C35" i="19"/>
  <c r="D30" i="19"/>
  <c r="H20" i="2" s="1"/>
  <c r="C31" i="19"/>
  <c r="C30" i="19" s="1"/>
  <c r="D25" i="19"/>
  <c r="H19" i="2" s="1"/>
  <c r="C25" i="19"/>
  <c r="D20" i="19"/>
  <c r="H18" i="2" s="1"/>
  <c r="C20" i="19"/>
  <c r="D16" i="19"/>
  <c r="H17" i="2" s="1"/>
  <c r="C16" i="19"/>
  <c r="D12" i="19"/>
  <c r="C12" i="19"/>
  <c r="C9" i="19" s="1"/>
  <c r="C8" i="19" s="1"/>
  <c r="D97" i="18"/>
  <c r="D91" i="18"/>
  <c r="G73" i="2" l="1"/>
  <c r="G63" i="2" s="1"/>
  <c r="C15" i="19"/>
  <c r="F73" i="2"/>
  <c r="C60" i="19"/>
  <c r="C6" i="19" s="1"/>
  <c r="F40" i="2"/>
  <c r="E40" i="2" s="1"/>
  <c r="F39" i="2"/>
  <c r="E39" i="2" s="1"/>
  <c r="F9" i="2"/>
  <c r="G7" i="2"/>
  <c r="E75" i="2"/>
  <c r="D68" i="19"/>
  <c r="D60" i="19" s="1"/>
  <c r="D6" i="19" s="1"/>
  <c r="D9" i="19"/>
  <c r="H10" i="2" s="1"/>
  <c r="H15" i="2"/>
  <c r="C15" i="20"/>
  <c r="D68" i="20"/>
  <c r="D60" i="20" s="1"/>
  <c r="F37" i="2"/>
  <c r="D8" i="20"/>
  <c r="G10" i="2"/>
  <c r="C136" i="17"/>
  <c r="C8" i="17" s="1"/>
  <c r="C6" i="17" s="1"/>
  <c r="H49" i="2"/>
  <c r="H46" i="2" s="1"/>
  <c r="D87" i="18"/>
  <c r="D69" i="18"/>
  <c r="I74" i="2" s="1"/>
  <c r="I73" i="2" s="1"/>
  <c r="I63" i="2" s="1"/>
  <c r="I7" i="2" s="1"/>
  <c r="D61" i="18"/>
  <c r="D35" i="18"/>
  <c r="I21" i="2" s="1"/>
  <c r="E21" i="2" s="1"/>
  <c r="D25" i="18"/>
  <c r="I19" i="2" s="1"/>
  <c r="E19" i="2" s="1"/>
  <c r="D20" i="18"/>
  <c r="I18" i="2" s="1"/>
  <c r="E18" i="2" s="1"/>
  <c r="I17" i="2"/>
  <c r="E17" i="2" s="1"/>
  <c r="D12" i="18"/>
  <c r="I15" i="2" s="1"/>
  <c r="C12" i="18"/>
  <c r="C8" i="18" s="1"/>
  <c r="C35" i="18"/>
  <c r="C38" i="18"/>
  <c r="C41" i="18"/>
  <c r="C61" i="18"/>
  <c r="C87" i="18"/>
  <c r="C91" i="18"/>
  <c r="C97" i="18"/>
  <c r="C95" i="18" s="1"/>
  <c r="C94" i="18" s="1"/>
  <c r="H9" i="2" l="1"/>
  <c r="C15" i="18"/>
  <c r="E73" i="2"/>
  <c r="E63" i="2"/>
  <c r="F38" i="2"/>
  <c r="D6" i="20"/>
  <c r="E74" i="2"/>
  <c r="E15" i="2"/>
  <c r="D8" i="19"/>
  <c r="E37" i="2"/>
  <c r="F29" i="2"/>
  <c r="D52" i="19"/>
  <c r="D49" i="19" s="1"/>
  <c r="G9" i="2"/>
  <c r="G49" i="2"/>
  <c r="C52" i="19"/>
  <c r="C49" i="19" s="1"/>
  <c r="C7" i="19" s="1"/>
  <c r="D68" i="18"/>
  <c r="D60" i="18" s="1"/>
  <c r="D6" i="18" s="1"/>
  <c r="E7" i="2" l="1"/>
  <c r="M13" i="2"/>
  <c r="O13" i="2" s="1"/>
  <c r="E38" i="2"/>
  <c r="D41" i="19"/>
  <c r="C5" i="19"/>
  <c r="E29" i="2"/>
  <c r="H43" i="2"/>
  <c r="H41" i="2" s="1"/>
  <c r="D38" i="19"/>
  <c r="G46" i="2"/>
  <c r="D49" i="20"/>
  <c r="D41" i="20" s="1"/>
  <c r="G43" i="2"/>
  <c r="D9" i="18"/>
  <c r="I20" i="2"/>
  <c r="E20" i="2" s="1"/>
  <c r="I49" i="2"/>
  <c r="I46" i="2" s="1"/>
  <c r="C72" i="18"/>
  <c r="C69" i="18" s="1"/>
  <c r="C68" i="18" s="1"/>
  <c r="M11" i="2" l="1"/>
  <c r="O11" i="2" s="1"/>
  <c r="C4" i="19"/>
  <c r="F6" i="2"/>
  <c r="C60" i="18"/>
  <c r="C6" i="18" s="1"/>
  <c r="D15" i="19"/>
  <c r="D8" i="18"/>
  <c r="I10" i="2"/>
  <c r="E46" i="2"/>
  <c r="E49" i="2"/>
  <c r="H16" i="2"/>
  <c r="H8" i="2" s="1"/>
  <c r="H6" i="2" s="1"/>
  <c r="H5" i="2" s="1"/>
  <c r="H4" i="2" s="1"/>
  <c r="G41" i="2"/>
  <c r="D38" i="20"/>
  <c r="D52" i="18"/>
  <c r="C7" i="18"/>
  <c r="C5" i="18" s="1"/>
  <c r="C4" i="18" s="1"/>
  <c r="C187" i="17"/>
  <c r="C177" i="17" s="1"/>
  <c r="D7" i="19" l="1"/>
  <c r="D5" i="19" s="1"/>
  <c r="D4" i="19" s="1"/>
  <c r="C7" i="17"/>
  <c r="C5" i="17" s="1"/>
  <c r="C4" i="17" s="1"/>
  <c r="E4" i="2"/>
  <c r="I9" i="2"/>
  <c r="E9" i="2" s="1"/>
  <c r="E10" i="2"/>
  <c r="D49" i="18"/>
  <c r="D41" i="18" s="1"/>
  <c r="I43" i="2"/>
  <c r="I41" i="2" s="1"/>
  <c r="D15" i="20"/>
  <c r="G16" i="2"/>
  <c r="G8" i="2" s="1"/>
  <c r="G6" i="2" l="1"/>
  <c r="D7" i="20"/>
  <c r="D5" i="20" s="1"/>
  <c r="D4" i="20" s="1"/>
  <c r="D38" i="18"/>
  <c r="E41" i="2"/>
  <c r="E43" i="2"/>
  <c r="G5" i="2" l="1"/>
  <c r="M10" i="2"/>
  <c r="O10" i="2" s="1"/>
  <c r="G4" i="2"/>
  <c r="D15" i="18"/>
  <c r="I16" i="2"/>
  <c r="D7" i="18" l="1"/>
  <c r="D5" i="18" s="1"/>
  <c r="D4" i="18" s="1"/>
  <c r="I8" i="2"/>
  <c r="E8" i="2" s="1"/>
  <c r="E16" i="2"/>
  <c r="M9" i="2" l="1"/>
  <c r="I6" i="2"/>
  <c r="E6" i="2" s="1"/>
  <c r="O9" i="2" l="1"/>
  <c r="M8" i="2"/>
  <c r="I5" i="2"/>
  <c r="M7" i="2" l="1"/>
  <c r="O7" i="2" s="1"/>
  <c r="O8" i="2"/>
  <c r="I4" i="2"/>
  <c r="C61" i="20" l="1"/>
  <c r="C60" i="20" s="1"/>
  <c r="C52" i="20" l="1"/>
  <c r="C49" i="20" s="1"/>
  <c r="C6" i="20"/>
  <c r="C7" i="20" l="1"/>
  <c r="C5" i="20" s="1"/>
  <c r="C4" i="20" s="1"/>
  <c r="D89" i="17" l="1"/>
  <c r="D83" i="17"/>
  <c r="D77" i="17"/>
  <c r="D78" i="17"/>
</calcChain>
</file>

<file path=xl/comments1.xml><?xml version="1.0" encoding="utf-8"?>
<comments xmlns="http://schemas.openxmlformats.org/spreadsheetml/2006/main">
  <authors>
    <author>DGB</author>
    <author>HP</author>
  </authors>
  <commentList>
    <comment ref="B65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voir etat de contrôle</t>
        </r>
      </text>
    </comment>
    <comment ref="E76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voir  ONEC regie examen CONSOLIDE 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INSERER CAUTION PENALE ET ELECTION</t>
        </r>
      </text>
    </comment>
    <comment ref="E104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est ce que cette recette ne sera pas recouvré par la Mairie ?</t>
        </r>
      </text>
    </comment>
  </commentList>
</comments>
</file>

<file path=xl/comments2.xml><?xml version="1.0" encoding="utf-8"?>
<comments xmlns="http://schemas.openxmlformats.org/spreadsheetml/2006/main">
  <authors>
    <author>DGB</author>
    <author>HP</author>
  </authors>
  <commentList>
    <comment ref="B55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majoré à 15%</t>
        </r>
      </text>
    </comment>
    <comment ref="B76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specifier transport aerien et maritime</t>
        </r>
      </text>
    </comment>
    <comment ref="C119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c'est Agence et Compagni sur l'execution</t>
        </r>
      </text>
    </comment>
    <comment ref="C123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Hotel et restaurant pour 2019 executio,n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</rPr>
          <t>DGB:</t>
        </r>
        <r>
          <rPr>
            <sz val="9"/>
            <color indexed="81"/>
            <rFont val="Tahoma"/>
            <family val="2"/>
          </rPr>
          <t xml:space="preserve">
 inseret les bureaux de transfert d'argent</t>
        </r>
      </text>
    </comment>
    <comment ref="C126" authorId="1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secteur bancair execu 2018</t>
        </r>
      </text>
    </comment>
  </commentList>
</comments>
</file>

<file path=xl/comments3.xml><?xml version="1.0" encoding="utf-8"?>
<comments xmlns="http://schemas.openxmlformats.org/spreadsheetml/2006/main">
  <authors>
    <author>HP</author>
  </authors>
  <commentList>
    <comment ref="C46" authorId="0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licence debut de boisson alcolisé</t>
        </r>
      </text>
    </comment>
  </commentList>
</comments>
</file>

<file path=xl/sharedStrings.xml><?xml version="1.0" encoding="utf-8"?>
<sst xmlns="http://schemas.openxmlformats.org/spreadsheetml/2006/main" count="727" uniqueCount="383">
  <si>
    <t>TAUX</t>
  </si>
  <si>
    <t>Union</t>
  </si>
  <si>
    <t>Ngazidja</t>
  </si>
  <si>
    <t>Anjouan</t>
  </si>
  <si>
    <t>Mohéli</t>
  </si>
  <si>
    <t>TOTAL RECETTES ET DONS</t>
  </si>
  <si>
    <t>RECETTES INTERIEURES</t>
  </si>
  <si>
    <t>Recettes fiscales</t>
  </si>
  <si>
    <t>Recettes non fiscales</t>
  </si>
  <si>
    <t>RECETTES FISCALES</t>
  </si>
  <si>
    <t>Impôts sur les revenus fonciers</t>
  </si>
  <si>
    <t>Impôts sur les Agences Immobiliers</t>
  </si>
  <si>
    <t xml:space="preserve"> Impôts et taxes intérieures sur les biens et services </t>
  </si>
  <si>
    <t>Patente d'exploitation</t>
  </si>
  <si>
    <t>Patente Entreprises Publiques</t>
  </si>
  <si>
    <t>Patente Sociétés</t>
  </si>
  <si>
    <t>Patente Ecoles Privées</t>
  </si>
  <si>
    <t>Autres Patentes</t>
  </si>
  <si>
    <t>Vignette</t>
  </si>
  <si>
    <t>Vignette vehicule des Entreprises Publiques</t>
  </si>
  <si>
    <t>Vignette vehicule des Sociétés</t>
  </si>
  <si>
    <t>Vignette vehicule des Transporteurs</t>
  </si>
  <si>
    <t>Vignette vehicule des Particuliers</t>
  </si>
  <si>
    <t>Taxes diesel</t>
  </si>
  <si>
    <t>Taxe diesel vehicule des Entreprises Publiques</t>
  </si>
  <si>
    <t>Taxe diesel vehicule des Sociétés</t>
  </si>
  <si>
    <t>Taxe diesel vehicule des Transporteurs</t>
  </si>
  <si>
    <t>Taxe diesel vehicule des Particuliers</t>
  </si>
  <si>
    <t>Taxes sur les contrats d'assurance</t>
  </si>
  <si>
    <t>Taxe sur les excédents des Assurances</t>
  </si>
  <si>
    <t>Autres taxes intérieures</t>
  </si>
  <si>
    <t>Licence Transporteurs</t>
  </si>
  <si>
    <t>Droits de timbres et d'enregistrement</t>
  </si>
  <si>
    <t>Timbres fiscaux</t>
  </si>
  <si>
    <t>Droit d'enregistrement</t>
  </si>
  <si>
    <t>Taxe sur l'environnement</t>
  </si>
  <si>
    <t>Taxe sur les plastiques</t>
  </si>
  <si>
    <t>Taxe sur la vanille</t>
  </si>
  <si>
    <t>RECETTES NON FISCALES</t>
  </si>
  <si>
    <t xml:space="preserve">Revenus du domaine </t>
  </si>
  <si>
    <t>Autres recettes du domaine</t>
  </si>
  <si>
    <t>Droit de succession</t>
  </si>
  <si>
    <t>Droit au bail</t>
  </si>
  <si>
    <t>Taxe de publicité foncière</t>
  </si>
  <si>
    <t>Régie des examens</t>
  </si>
  <si>
    <t>Régie commerce intérieur</t>
  </si>
  <si>
    <t>Droits phytosanitaires</t>
  </si>
  <si>
    <t>Amendes, penalités et confiscations</t>
  </si>
  <si>
    <t>Saisie arrêt</t>
  </si>
  <si>
    <t>Frais de poursuites</t>
  </si>
  <si>
    <t>Autres recettes non fiscales</t>
  </si>
  <si>
    <t xml:space="preserve">Autres recettes non fiscales </t>
  </si>
  <si>
    <t>TRANSFERTS RECUS D'AUTRES BUDGETS</t>
  </si>
  <si>
    <t>Transferts reçus du budget général (RNPA)</t>
  </si>
  <si>
    <t>Taxes sur les salaires des agents de l'Etat</t>
  </si>
  <si>
    <t>Taxes sur les salaires  des fonctionnaires</t>
  </si>
  <si>
    <t>Taxes sur les salaires des non fonctionnaires</t>
  </si>
  <si>
    <t xml:space="preserve">Taxes sur les salaires des établissements publiques </t>
  </si>
  <si>
    <t>TS - UNIVERSITE</t>
  </si>
  <si>
    <t>TS - ELMAAROUF</t>
  </si>
  <si>
    <t>TS - ORTC</t>
  </si>
  <si>
    <t>TS - AL-WATAN</t>
  </si>
  <si>
    <t>TS - ANPI</t>
  </si>
  <si>
    <t>TS - CRC</t>
  </si>
  <si>
    <t>TS - INRAP</t>
  </si>
  <si>
    <t>Taxes sur les salaires des sociétés</t>
  </si>
  <si>
    <t>TS - ONICOR</t>
  </si>
  <si>
    <t>TS - SNPSF</t>
  </si>
  <si>
    <t>TS - TELECOM</t>
  </si>
  <si>
    <t>TS - APC</t>
  </si>
  <si>
    <t>TS - SCH</t>
  </si>
  <si>
    <t>TS - BCC</t>
  </si>
  <si>
    <t>TS - BDC</t>
  </si>
  <si>
    <t>TS - BFC</t>
  </si>
  <si>
    <t>TS - BIC</t>
  </si>
  <si>
    <t>TS - EXIM</t>
  </si>
  <si>
    <t>TS - SANDUK</t>
  </si>
  <si>
    <t>TS - MECK</t>
  </si>
  <si>
    <t>TS - HOTELS ET RESTAURANTS</t>
  </si>
  <si>
    <t>TS - PROJETS</t>
  </si>
  <si>
    <t>TS - SECURITE ET GARDIENAGE</t>
  </si>
  <si>
    <t>TS - SUPERMARCHES</t>
  </si>
  <si>
    <t>Diverses TS</t>
  </si>
  <si>
    <t>IS - APC</t>
  </si>
  <si>
    <t>IS - ONICOR</t>
  </si>
  <si>
    <t>IS - SNPSF</t>
  </si>
  <si>
    <t>TC - TELECOM</t>
  </si>
  <si>
    <t>TC - SNPSF</t>
  </si>
  <si>
    <t>TC - APC</t>
  </si>
  <si>
    <t>TC - COMAIR</t>
  </si>
  <si>
    <t>TC - AUTRES CONTRIBUABLES</t>
  </si>
  <si>
    <t>Impôts sur le commerce extétieur et les transactions internationales</t>
  </si>
  <si>
    <t>Taxes Intérieures à l'importation</t>
  </si>
  <si>
    <t>Taxe de consommation à l'importation</t>
  </si>
  <si>
    <t>Patente à l'importation</t>
  </si>
  <si>
    <t>Licences d'importation du riz de luxe</t>
  </si>
  <si>
    <t>Licences des debits de boissons alcoolisées</t>
  </si>
  <si>
    <t>Taxe d'importation sur les produits agricoles</t>
  </si>
  <si>
    <t>Taxe d'importation sur les animaux</t>
  </si>
  <si>
    <t>Acompte Impôt Importation</t>
  </si>
  <si>
    <t>Autres droits et taxes à l'importation</t>
  </si>
  <si>
    <t>Impôts sur le commerce extérieur</t>
  </si>
  <si>
    <t xml:space="preserve">Droit de Douanes </t>
  </si>
  <si>
    <t>Droit des Douanes Spécifique (véhicule)</t>
  </si>
  <si>
    <t>Droit d'exportation</t>
  </si>
  <si>
    <t xml:space="preserve">Exonerations Diverses </t>
  </si>
  <si>
    <t xml:space="preserve">Timbres fiscaux </t>
  </si>
  <si>
    <t>Taxe sur l'huile d'ylang ylang</t>
  </si>
  <si>
    <t>Autres droits d'accises</t>
  </si>
  <si>
    <t>Taxe sur la Consommation du riz ordinaire</t>
  </si>
  <si>
    <t>Taxe Intérieure sur les Produits Pétroliers</t>
  </si>
  <si>
    <t>Taxe sur la Consommation du riz de luxe</t>
  </si>
  <si>
    <t>Taxe intérieure sur l'alcool</t>
  </si>
  <si>
    <t xml:space="preserve">Taxe intérieure sur les tabacs </t>
  </si>
  <si>
    <t>Taxe intérieure sur le ciment</t>
  </si>
  <si>
    <t>Autres (DAC: 5 %; DAC 10 %; )</t>
  </si>
  <si>
    <t>Revenus du domaine</t>
  </si>
  <si>
    <t>Loyers administratifs</t>
  </si>
  <si>
    <t>Redevance Port</t>
  </si>
  <si>
    <t>Redevance des fréquences</t>
  </si>
  <si>
    <t>Autres redevances</t>
  </si>
  <si>
    <t>Bâteaux de plaisance(pavillions)</t>
  </si>
  <si>
    <t>Revenus des entreprises</t>
  </si>
  <si>
    <t>Dividende SCH</t>
  </si>
  <si>
    <t>Dividende ONICOR</t>
  </si>
  <si>
    <t>Dividende Comores TELECOM</t>
  </si>
  <si>
    <t>Dividende SNPSF</t>
  </si>
  <si>
    <t>Autres Dividende</t>
  </si>
  <si>
    <t>Fond d'entretien routier (FER)</t>
  </si>
  <si>
    <t>Transferts reçus des budgets annexes et des comptes speciaux du Trésor</t>
  </si>
  <si>
    <t>Recettes en atténuation-versement au Titre des RAP</t>
  </si>
  <si>
    <t>DONS PROGRAMMES ET LEGS</t>
  </si>
  <si>
    <t>Aides Budgétaires</t>
  </si>
  <si>
    <t>Dons des institutions internationales</t>
  </si>
  <si>
    <t>Dons des gouvernements etrangers</t>
  </si>
  <si>
    <t>Dons intérieurs</t>
  </si>
  <si>
    <t>Fonds de concours</t>
  </si>
  <si>
    <t>Autres dons et legs</t>
  </si>
  <si>
    <t>RECETTES EXCEPTIONNELLES</t>
  </si>
  <si>
    <t>Remises et annulations de dettes</t>
  </si>
  <si>
    <t>Restitutions au Trésor des sommes indûment payées</t>
  </si>
  <si>
    <t>Autres recettes exceptionnelles</t>
  </si>
  <si>
    <t>Prgramme de Citoyenneté Economique</t>
  </si>
  <si>
    <t>PRODUITS FINANCIERS</t>
  </si>
  <si>
    <t>Intérêts de prêts et créances</t>
  </si>
  <si>
    <t>Intérêts sur les dépôts à terme</t>
  </si>
  <si>
    <t>Revenus des titres de placement</t>
  </si>
  <si>
    <t>Produits de la privatisation</t>
  </si>
  <si>
    <t>Gains de change</t>
  </si>
  <si>
    <t>Autres produits financiers</t>
  </si>
  <si>
    <t>TRANSFERTS DE CHARGES</t>
  </si>
  <si>
    <t>Transferts de charges courantes</t>
  </si>
  <si>
    <t>Transferts de charges financières</t>
  </si>
  <si>
    <t>Autres transferts de charges</t>
  </si>
  <si>
    <t>Surtaxe sur le riz de luxe</t>
  </si>
  <si>
    <t>NGAZIDJA</t>
  </si>
  <si>
    <t>MWALI</t>
  </si>
  <si>
    <t>Droits de visas</t>
  </si>
  <si>
    <t>RECETTES TOTALES</t>
  </si>
  <si>
    <t>Recettes Internes</t>
  </si>
  <si>
    <t xml:space="preserve">     'Fiscales</t>
  </si>
  <si>
    <t>Dont : Impôts sur le Revenu, Bénéfices et Plus-values</t>
  </si>
  <si>
    <t>Dont : Impôts sur les Biens et Services</t>
  </si>
  <si>
    <t>Dont : Impôts sur le Commerce International</t>
  </si>
  <si>
    <t>Dont : Droits d'accises</t>
  </si>
  <si>
    <t xml:space="preserve">     'Non- fiscales</t>
  </si>
  <si>
    <t>Réalisation 2018</t>
  </si>
  <si>
    <t>UNION</t>
  </si>
  <si>
    <t>LIBELLE</t>
  </si>
  <si>
    <t>NDZUWANI</t>
  </si>
  <si>
    <t>Libellé</t>
  </si>
  <si>
    <t>TS - ADC</t>
  </si>
  <si>
    <t>TS - SONEDE</t>
  </si>
  <si>
    <t>Taxe sur les salaires des agents de l'Etat</t>
  </si>
  <si>
    <t>Taxe sur les salaires des etablissements publics</t>
  </si>
  <si>
    <t>Taxe sur les salaires des sociétés</t>
  </si>
  <si>
    <t>Impôt sur les Revenus des Valeurs Mobiliers (IRVM)</t>
  </si>
  <si>
    <t>Taxe sur les Rémunération Extérieures (TRE)</t>
  </si>
  <si>
    <t>Impôt sur les revenus fonciers</t>
  </si>
  <si>
    <t>Impôts sur le revenu et les bénéfices des individus</t>
  </si>
  <si>
    <t>Taxe Professionnelle Unique (TPU)</t>
  </si>
  <si>
    <t>Taxe dièsel</t>
  </si>
  <si>
    <t>Taxe sur les contrats d'assurance</t>
  </si>
  <si>
    <t>Taxe intérieure sur la consommation de l'alcool et du tabac</t>
  </si>
  <si>
    <t>Autre taxes intérieures</t>
  </si>
  <si>
    <t>Impôts sur le revenu et les bénéfices dus aux sociétés d'Etat</t>
  </si>
  <si>
    <t xml:space="preserve">Impôts sur le revenu et les bénéfices dus aux sociétés </t>
  </si>
  <si>
    <t>Impôts et taxes fonciers</t>
  </si>
  <si>
    <t>Taxe sur les Terminaison d'appel</t>
  </si>
  <si>
    <t>TC - Sociétés d'Etat</t>
  </si>
  <si>
    <t>TC - Quincaillerie, Bâtiment et Construction</t>
  </si>
  <si>
    <t>TC - Supermarché et MG</t>
  </si>
  <si>
    <t>TC - Pièces détachées</t>
  </si>
  <si>
    <t>TC - Agence, Compagnie et Transit</t>
  </si>
  <si>
    <t>TC - Hôtels et restaurants</t>
  </si>
  <si>
    <t>TC - Banques</t>
  </si>
  <si>
    <t>Taxe sur le commerce extérieur</t>
  </si>
  <si>
    <t>Droits d'enregistrement</t>
  </si>
  <si>
    <t>Documents Administratifs Biométriques (Semlex)</t>
  </si>
  <si>
    <t>Taxes sur les produits de rente et des services</t>
  </si>
  <si>
    <t>AUTRES DROITS D'ACCISES</t>
  </si>
  <si>
    <t>Redevance de fréquences</t>
  </si>
  <si>
    <t>Redevance des sociétés</t>
  </si>
  <si>
    <t>Redevance Administrative</t>
  </si>
  <si>
    <t>Frais de surestaries</t>
  </si>
  <si>
    <t>Droits et  régies Administratifs</t>
  </si>
  <si>
    <t>Droits administratifs (succession, bails, phytosanitaires)</t>
  </si>
  <si>
    <t>Régies services des mines</t>
  </si>
  <si>
    <t>Licences (Pêche, Communication)</t>
  </si>
  <si>
    <t>Droits d'accès et appuis sectoriel pêche</t>
  </si>
  <si>
    <t>Amendes, Pénalités et Confiscation</t>
  </si>
  <si>
    <t>Produits de gestion courante</t>
  </si>
  <si>
    <t>Produits de la gestion courante</t>
  </si>
  <si>
    <t>Dividende ADC</t>
  </si>
  <si>
    <t>Dividende SONEDE</t>
  </si>
  <si>
    <t>Dividende SONOLEC</t>
  </si>
  <si>
    <t>Recettes des documents d'Etat Civil</t>
  </si>
  <si>
    <t>Documents d'Etat Civil</t>
  </si>
  <si>
    <t>Autres recettes d'Etat Civil</t>
  </si>
  <si>
    <t>Autres recettes non fiscales (Except.)</t>
  </si>
  <si>
    <t>Recettes en atténuation-versement au Titre des RAP (compte débiteur)</t>
  </si>
  <si>
    <t>Dons des organismes privés extérieurs</t>
  </si>
  <si>
    <t>REPRISES SUR PROVISIONS</t>
  </si>
  <si>
    <t>Reprises sur provisions pour dépréciation</t>
  </si>
  <si>
    <t xml:space="preserve">…des immobilisations                                         </t>
  </si>
  <si>
    <t xml:space="preserve">…des stocks                                                                                                            </t>
  </si>
  <si>
    <t xml:space="preserve">…des créances de l’actif circulant                   </t>
  </si>
  <si>
    <t xml:space="preserve">…des titres de placement                                  </t>
  </si>
  <si>
    <t>Reprises sur provisions pour risques</t>
  </si>
  <si>
    <t xml:space="preserve">…pour risques et charges d’exploitation       </t>
  </si>
  <si>
    <t xml:space="preserve">…pour risques et charges financières             </t>
  </si>
  <si>
    <t xml:space="preserve">Reprises sur provisions pour grosses réparations </t>
  </si>
  <si>
    <t xml:space="preserve"> Impôts sur les revenus et les bénéfices dus aux individus</t>
  </si>
  <si>
    <t>TS - des Sociétés d'Etat</t>
  </si>
  <si>
    <t>TS - COMAIR</t>
  </si>
  <si>
    <t>TS - TELco</t>
  </si>
  <si>
    <t>Impôts sur les Revenus des Valeurs Mobiliers (IRVM)</t>
  </si>
  <si>
    <t>Taxe sur les Rémunérations Extérieures (TRE)</t>
  </si>
  <si>
    <t xml:space="preserve"> Impôts sur les revenus et les bénéfices dus aux sociétés</t>
  </si>
  <si>
    <t>TS - Autres Etablissements Publics (anacm, ocopharma, anam)</t>
  </si>
  <si>
    <t>TS - SONELEC</t>
  </si>
  <si>
    <t>TS - COMORES CABLE S</t>
  </si>
  <si>
    <t>ANNEXE 1</t>
  </si>
  <si>
    <t>ANNEXE 2</t>
  </si>
  <si>
    <t>ANNEXE 3</t>
  </si>
  <si>
    <t>ANNEXE 4</t>
  </si>
  <si>
    <t>IS - TELECOM</t>
  </si>
  <si>
    <t>IS - SCH</t>
  </si>
  <si>
    <t>IS - SONELEC</t>
  </si>
  <si>
    <t>IS - ADC</t>
  </si>
  <si>
    <t>IS - COMAIR</t>
  </si>
  <si>
    <t>IS - COMORES CABLE S</t>
  </si>
  <si>
    <t>IS - SONEDE</t>
  </si>
  <si>
    <t>IS - Quincaillerie, Bâtiment et Construction</t>
  </si>
  <si>
    <t>IS - Supermarché et MG</t>
  </si>
  <si>
    <t>IS - Pièces détachées</t>
  </si>
  <si>
    <t>IS - Agence, Compagnie et Transit</t>
  </si>
  <si>
    <t>IS - Hôtels et restaurants</t>
  </si>
  <si>
    <t>IS - Banques</t>
  </si>
  <si>
    <t>IS - Autres</t>
  </si>
  <si>
    <t>TC - SONELEC</t>
  </si>
  <si>
    <t>TC - ADC</t>
  </si>
  <si>
    <t>TC - COMORES CABLE S</t>
  </si>
  <si>
    <t>TC - SONEDE</t>
  </si>
  <si>
    <t>Taxes sur salaires Banques</t>
  </si>
  <si>
    <t>Taxe de consommation des Sociétés</t>
  </si>
  <si>
    <t>Taxe de Consommation Quincaillerie, Bâtiment et Construction</t>
  </si>
  <si>
    <t>TC - Construction</t>
  </si>
  <si>
    <t>TC - Bâtiments</t>
  </si>
  <si>
    <t>TC - Quincallerie</t>
  </si>
  <si>
    <t>TC - Supermaché</t>
  </si>
  <si>
    <t>TC - Magasins Généraux</t>
  </si>
  <si>
    <t>TC - Agence</t>
  </si>
  <si>
    <t xml:space="preserve">TC - Compagnie de Transport </t>
  </si>
  <si>
    <t xml:space="preserve">TC - Transit </t>
  </si>
  <si>
    <t>TC - Mecks</t>
  </si>
  <si>
    <t>TC - Sanduks</t>
  </si>
  <si>
    <t>TC - Bureau de Change</t>
  </si>
  <si>
    <t>TC - Supermarchés et Magasins Généraux</t>
  </si>
  <si>
    <t>TC - Pièces Détachées</t>
  </si>
  <si>
    <t xml:space="preserve">TC - Compagnie, Agence et Transit </t>
  </si>
  <si>
    <t>TC - Boulangérie et Patisserie</t>
  </si>
  <si>
    <t>TC - Hôtels</t>
  </si>
  <si>
    <t>TC - Bar et Restaurants</t>
  </si>
  <si>
    <t>TC - Autres pièces</t>
  </si>
  <si>
    <t>TC - Autres Contribuables</t>
  </si>
  <si>
    <t>TC - Hôtels et Restaurants</t>
  </si>
  <si>
    <t>TC - Banques et Institutions Financières</t>
  </si>
  <si>
    <t>Droits d'Enregistrement</t>
  </si>
  <si>
    <t>Taxe sur les Produits de Rentes et de Services</t>
  </si>
  <si>
    <t>Taxe sur le girofe</t>
  </si>
  <si>
    <t>Taxe sur les voitures volatns droits</t>
  </si>
  <si>
    <t>Autres sur les produits et les services</t>
  </si>
  <si>
    <t>Taxe Unique sur le riz ordinaire</t>
  </si>
  <si>
    <t>Autres (DAC: 5 %; DAC 10 %; acompte; boissons sucrés)</t>
  </si>
  <si>
    <t>Redevance audiovisuelle</t>
  </si>
  <si>
    <t>Droits administraifs (succession, bails, phytosanitaire)</t>
  </si>
  <si>
    <t>Régies Administratives</t>
  </si>
  <si>
    <t>Régie Justice</t>
  </si>
  <si>
    <t>Régie Education</t>
  </si>
  <si>
    <t>Régie Affaires Etrangères</t>
  </si>
  <si>
    <t>Régie Emploi/INJS</t>
  </si>
  <si>
    <t>Régie Intérieur</t>
  </si>
  <si>
    <t>Régies Service des mines</t>
  </si>
  <si>
    <t>Bâteaux de plaisance (pavillions)</t>
  </si>
  <si>
    <t>Licence de pêche Nationale</t>
  </si>
  <si>
    <t>Licence de pêche Internationale</t>
  </si>
  <si>
    <t>Licence de Télécommunication</t>
  </si>
  <si>
    <t>Licence de recherche minière</t>
  </si>
  <si>
    <t>Droits d'accès et appuis sectoriels</t>
  </si>
  <si>
    <t>Amendes, pénalités et confiscations</t>
  </si>
  <si>
    <t>saisie arrêt</t>
  </si>
  <si>
    <t>frais de poursuites</t>
  </si>
  <si>
    <t>Dividende Sonelec</t>
  </si>
  <si>
    <t>Dividende Sonede</t>
  </si>
  <si>
    <t>Autres Dividendes</t>
  </si>
  <si>
    <t>Autres recettes non fiscales (Except)</t>
  </si>
  <si>
    <t>Transferts reçus des budgets général (dont recettes nettes à partager)</t>
  </si>
  <si>
    <t>Transferts reçus des budgets annexes et des comptes spéciaux du Trésor</t>
  </si>
  <si>
    <t xml:space="preserve"> Impôts sur les revenus et les bénéfices dus aux entreprises</t>
  </si>
  <si>
    <t xml:space="preserve">Taxe intérieure sur la consommation de l'alcool </t>
  </si>
  <si>
    <t>Taxe intérieure sur la consommation du tabac</t>
  </si>
  <si>
    <t>Licence Transporteurs en commun</t>
  </si>
  <si>
    <t>Licence Transporteurs taxis</t>
  </si>
  <si>
    <t>Licence Transporteurs poids lourds</t>
  </si>
  <si>
    <t>Taxe sur les produits de rente et de services</t>
  </si>
  <si>
    <t>Droits et régies administratifs</t>
  </si>
  <si>
    <t>Régie Emploi</t>
  </si>
  <si>
    <t>Documents d'Etat civil</t>
  </si>
  <si>
    <t>Autres régies et recettes du domaine</t>
  </si>
  <si>
    <t>Autres régies recettes du domaine</t>
  </si>
  <si>
    <t>Autres droits et régies administratifs</t>
  </si>
  <si>
    <t xml:space="preserve">Droits d'accès </t>
  </si>
  <si>
    <t>Appuis sectoriels</t>
  </si>
  <si>
    <t>Autres Droits et régies administratifs</t>
  </si>
  <si>
    <t>Autres droits et régies regies administratifs</t>
  </si>
  <si>
    <t>Impôts et Taxes sur les Nuitées hôtellières</t>
  </si>
  <si>
    <t>Impôts et Taxes sur Nuitées hôtellières</t>
  </si>
  <si>
    <t>Droit de stationnement(dt de place, dt de voirie)</t>
  </si>
  <si>
    <t>Taxe sur le girofle</t>
  </si>
  <si>
    <t>Droit de Douanes (20%)</t>
  </si>
  <si>
    <t>Droit de Douanes(5%)</t>
  </si>
  <si>
    <t>Regie commerce et économie</t>
  </si>
  <si>
    <t>Régies Adm (Educa, Mirex, Justice, Intérieur, Emploi, commerce</t>
  </si>
  <si>
    <t>TPU magasins MG</t>
  </si>
  <si>
    <t>TPU autres</t>
  </si>
  <si>
    <t>TPU magasins quincailleries</t>
  </si>
  <si>
    <t>Autres régies et  recettes du domaine</t>
  </si>
  <si>
    <t>Fond  routier (FER)</t>
  </si>
  <si>
    <t>TC - Bureau de Transfert</t>
  </si>
  <si>
    <t>Divers (amende; vente aux encheres; entrepots)</t>
  </si>
  <si>
    <t>Exécution 2018</t>
  </si>
  <si>
    <t>prevision 2020</t>
  </si>
  <si>
    <t>Prévision Consolidé 2020</t>
  </si>
  <si>
    <t xml:space="preserve"> Impôts sur les revenus et les bénéfices des individus</t>
  </si>
  <si>
    <t xml:space="preserve"> Impôts sur les revenus et les bénéfices des entreprises</t>
  </si>
  <si>
    <t xml:space="preserve"> Impôts sur les revenus et les bénéfices des entreprises publiques</t>
  </si>
  <si>
    <t>Nuitées Hôtelières</t>
  </si>
  <si>
    <t>Autres patentes</t>
  </si>
  <si>
    <t>Vignette véhicule des Entreprises Publiques</t>
  </si>
  <si>
    <t>Vignette véhicule des Sociétés</t>
  </si>
  <si>
    <t>Vignette véhicule des Transporteurs</t>
  </si>
  <si>
    <t>Vignette véhicule des Particuliers</t>
  </si>
  <si>
    <t xml:space="preserve">Autres vignettes </t>
  </si>
  <si>
    <t>Taxe diesel véhicule des Entreprises Publiques</t>
  </si>
  <si>
    <t>Taxe diesel véhicule des Sociétés</t>
  </si>
  <si>
    <t>Taxe diesel véhicule des Transporteurs</t>
  </si>
  <si>
    <t>Taxe diesel véhicule des Particuliers</t>
  </si>
  <si>
    <t xml:space="preserve">Autres taxes diesel </t>
  </si>
  <si>
    <t>Taxe sur les contrats d'assurance 3%</t>
  </si>
  <si>
    <t>Taxes de Consommation à l'Interieur (Impôts et taxes intérieurs sur les bien et services)</t>
  </si>
  <si>
    <t>Redevance sur les Sociétés</t>
  </si>
  <si>
    <t>Droits et régies Administratifs</t>
  </si>
  <si>
    <t>Autres régies et frais administratifs</t>
  </si>
  <si>
    <t>Autres Produits de la Gestion Courante</t>
  </si>
  <si>
    <t>Revenus des entreprises (hors interét)</t>
  </si>
  <si>
    <t>Dons exterieurs</t>
  </si>
  <si>
    <t>Impots et taxes interieurs sur les biens et services</t>
  </si>
  <si>
    <t>LOI DE FINANCES RECTIFICATIVE N°20_______/AU                       EXERCICE BUDGETAIRE 2020                PREVISION DES RECETTES</t>
  </si>
  <si>
    <t>janvier</t>
  </si>
  <si>
    <t>fevrier</t>
  </si>
  <si>
    <t>mars</t>
  </si>
  <si>
    <t>total 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</si>
</sst>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#,##0.00&quot;    &quot;;\-#,##0.00&quot;    &quot;;&quot; -&quot;#&quot;    &quot;;@\ "/>
    <numFmt numFmtId="165" formatCode="\ #,##0&quot;    &quot;;\-#,##0&quot;    &quot;;&quot; -&quot;#&quot;    &quot;;@\ "/>
    <numFmt numFmtId="166" formatCode="\ #,##0.0&quot;    &quot;;\-#,##0.0&quot;    &quot;;&quot; -&quot;#&quot;    &quot;;@\ "/>
  </numFmts>
  <fonts count="26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Calibri"/>
      <family val="2"/>
    </font>
    <font>
      <sz val="10"/>
      <name val="Comic Sans MS"/>
      <family val="4"/>
    </font>
    <font>
      <b/>
      <sz val="11"/>
      <name val="Calibri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Comic Sans MS"/>
      <family val="4"/>
    </font>
    <font>
      <b/>
      <sz val="12"/>
      <color rgb="FF000000"/>
      <name val="Times New Roman"/>
      <family val="1"/>
    </font>
    <font>
      <b/>
      <sz val="16"/>
      <name val="Arial"/>
      <family val="2"/>
    </font>
    <font>
      <sz val="12"/>
      <color rgb="FF000000"/>
      <name val="Times New Roman"/>
      <family val="1"/>
    </font>
    <font>
      <sz val="9"/>
      <color rgb="FF000000"/>
      <name val="Comic Sans MS"/>
      <family val="4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name val="Calibri"/>
      <family val="2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/>
    <xf numFmtId="0" fontId="9" fillId="0" borderId="0"/>
    <xf numFmtId="0" fontId="9" fillId="0" borderId="0"/>
  </cellStyleXfs>
  <cellXfs count="192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3" applyFont="1" applyFill="1" applyAlignment="1"/>
    <xf numFmtId="4" fontId="4" fillId="0" borderId="0" xfId="1" applyNumberFormat="1" applyFont="1" applyFill="1" applyAlignment="1">
      <alignment horizontal="right"/>
    </xf>
    <xf numFmtId="0" fontId="5" fillId="0" borderId="0" xfId="1" applyFont="1" applyFill="1"/>
    <xf numFmtId="0" fontId="3" fillId="0" borderId="0" xfId="3" applyFont="1" applyFill="1" applyAlignment="1">
      <alignment horizontal="center"/>
    </xf>
    <xf numFmtId="0" fontId="3" fillId="0" borderId="1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right" vertical="center"/>
    </xf>
    <xf numFmtId="0" fontId="4" fillId="0" borderId="0" xfId="3" applyFont="1" applyFill="1"/>
    <xf numFmtId="0" fontId="3" fillId="0" borderId="0" xfId="3" applyFont="1" applyFill="1" applyBorder="1" applyAlignment="1">
      <alignment horizontal="left" vertical="center"/>
    </xf>
    <xf numFmtId="4" fontId="3" fillId="0" borderId="0" xfId="3" applyNumberFormat="1" applyFont="1" applyFill="1" applyAlignment="1">
      <alignment horizontal="right"/>
    </xf>
    <xf numFmtId="0" fontId="2" fillId="0" borderId="0" xfId="1" applyFont="1" applyFill="1" applyBorder="1"/>
    <xf numFmtId="0" fontId="3" fillId="0" borderId="0" xfId="3" applyFont="1" applyFill="1" applyBorder="1" applyAlignment="1">
      <alignment horizontal="right" vertical="center"/>
    </xf>
    <xf numFmtId="4" fontId="2" fillId="0" borderId="0" xfId="1" applyNumberFormat="1" applyFont="1" applyFill="1"/>
    <xf numFmtId="0" fontId="6" fillId="0" borderId="0" xfId="1" applyFont="1" applyFill="1" applyBorder="1" applyAlignment="1">
      <alignment horizontal="left" indent="1"/>
    </xf>
    <xf numFmtId="3" fontId="2" fillId="0" borderId="0" xfId="1" applyNumberFormat="1" applyFont="1" applyFill="1" applyBorder="1"/>
    <xf numFmtId="0" fontId="3" fillId="0" borderId="0" xfId="3" applyFont="1" applyFill="1" applyBorder="1" applyAlignment="1">
      <alignment horizontal="left" vertical="center" indent="1"/>
    </xf>
    <xf numFmtId="2" fontId="3" fillId="0" borderId="0" xfId="3" applyNumberFormat="1" applyFont="1" applyFill="1"/>
    <xf numFmtId="0" fontId="3" fillId="0" borderId="0" xfId="3" applyFont="1" applyFill="1" applyAlignment="1">
      <alignment horizontal="right"/>
    </xf>
    <xf numFmtId="3" fontId="2" fillId="0" borderId="0" xfId="1" applyNumberFormat="1" applyFont="1" applyFill="1"/>
    <xf numFmtId="2" fontId="3" fillId="0" borderId="0" xfId="3" applyNumberFormat="1" applyFont="1" applyFill="1" applyAlignment="1">
      <alignment horizontal="left" indent="1"/>
    </xf>
    <xf numFmtId="4" fontId="7" fillId="0" borderId="0" xfId="1" applyNumberFormat="1" applyFont="1" applyFill="1"/>
    <xf numFmtId="0" fontId="4" fillId="0" borderId="0" xfId="3" applyFont="1" applyFill="1" applyAlignment="1">
      <alignment horizontal="right"/>
    </xf>
    <xf numFmtId="2" fontId="4" fillId="0" borderId="0" xfId="3" applyNumberFormat="1" applyFont="1" applyFill="1" applyAlignment="1">
      <alignment horizontal="left" indent="1"/>
    </xf>
    <xf numFmtId="2" fontId="3" fillId="0" borderId="0" xfId="3" applyNumberFormat="1" applyFont="1" applyFill="1" applyAlignment="1">
      <alignment horizontal="left"/>
    </xf>
    <xf numFmtId="3" fontId="7" fillId="0" borderId="0" xfId="1" applyNumberFormat="1" applyFont="1" applyFill="1"/>
    <xf numFmtId="0" fontId="7" fillId="0" borderId="0" xfId="1" applyFont="1" applyFill="1"/>
    <xf numFmtId="2" fontId="4" fillId="0" borderId="0" xfId="3" applyNumberFormat="1" applyFont="1" applyFill="1"/>
    <xf numFmtId="165" fontId="2" fillId="0" borderId="0" xfId="2" applyNumberFormat="1" applyFont="1" applyFill="1" applyBorder="1" applyAlignment="1" applyProtection="1"/>
    <xf numFmtId="10" fontId="2" fillId="0" borderId="0" xfId="1" applyNumberFormat="1" applyFont="1" applyFill="1"/>
    <xf numFmtId="0" fontId="3" fillId="0" borderId="0" xfId="3" applyFont="1" applyFill="1" applyBorder="1"/>
    <xf numFmtId="2" fontId="3" fillId="0" borderId="0" xfId="3" applyNumberFormat="1" applyFont="1" applyFill="1" applyBorder="1" applyAlignment="1">
      <alignment horizontal="left" indent="1"/>
    </xf>
    <xf numFmtId="165" fontId="7" fillId="0" borderId="0" xfId="2" applyNumberFormat="1" applyFont="1" applyFill="1" applyBorder="1" applyAlignment="1" applyProtection="1"/>
    <xf numFmtId="0" fontId="3" fillId="0" borderId="0" xfId="3" applyFont="1" applyFill="1" applyBorder="1" applyAlignment="1">
      <alignment horizontal="right"/>
    </xf>
    <xf numFmtId="3" fontId="4" fillId="0" borderId="0" xfId="3" applyNumberFormat="1" applyFont="1" applyFill="1" applyBorder="1" applyAlignment="1">
      <alignment horizontal="left" indent="1"/>
    </xf>
    <xf numFmtId="0" fontId="4" fillId="0" borderId="0" xfId="3" applyFont="1" applyFill="1" applyBorder="1" applyAlignment="1">
      <alignment horizontal="right"/>
    </xf>
    <xf numFmtId="2" fontId="4" fillId="0" borderId="0" xfId="3" applyNumberFormat="1" applyFont="1" applyFill="1" applyBorder="1" applyAlignment="1">
      <alignment horizontal="left" indent="1"/>
    </xf>
    <xf numFmtId="4" fontId="4" fillId="0" borderId="0" xfId="3" applyNumberFormat="1" applyFont="1" applyFill="1" applyBorder="1"/>
    <xf numFmtId="2" fontId="3" fillId="0" borderId="0" xfId="3" applyNumberFormat="1" applyFont="1" applyFill="1" applyBorder="1"/>
    <xf numFmtId="9" fontId="4" fillId="0" borderId="0" xfId="3" applyNumberFormat="1" applyFont="1" applyFill="1" applyBorder="1" applyAlignment="1">
      <alignment horizontal="left" indent="1"/>
    </xf>
    <xf numFmtId="164" fontId="2" fillId="0" borderId="0" xfId="2" applyFont="1" applyFill="1" applyBorder="1" applyAlignment="1" applyProtection="1"/>
    <xf numFmtId="0" fontId="4" fillId="0" borderId="0" xfId="3" applyFont="1" applyFill="1" applyBorder="1" applyAlignment="1">
      <alignment horizontal="right" vertical="center"/>
    </xf>
    <xf numFmtId="9" fontId="4" fillId="0" borderId="0" xfId="3" applyNumberFormat="1" applyFont="1" applyFill="1" applyBorder="1" applyAlignment="1">
      <alignment horizontal="left" vertical="center"/>
    </xf>
    <xf numFmtId="2" fontId="3" fillId="0" borderId="0" xfId="3" applyNumberFormat="1" applyFont="1" applyFill="1" applyBorder="1" applyAlignment="1">
      <alignment horizontal="left"/>
    </xf>
    <xf numFmtId="2" fontId="4" fillId="0" borderId="0" xfId="3" applyNumberFormat="1" applyFont="1" applyFill="1" applyBorder="1" applyAlignment="1">
      <alignment horizontal="left"/>
    </xf>
    <xf numFmtId="4" fontId="3" fillId="0" borderId="0" xfId="3" applyNumberFormat="1" applyFont="1" applyFill="1" applyBorder="1"/>
    <xf numFmtId="0" fontId="4" fillId="0" borderId="0" xfId="3" applyFont="1" applyFill="1" applyBorder="1"/>
    <xf numFmtId="165" fontId="2" fillId="0" borderId="0" xfId="1" applyNumberFormat="1" applyFont="1" applyFill="1"/>
    <xf numFmtId="0" fontId="4" fillId="0" borderId="2" xfId="3" applyFont="1" applyFill="1" applyBorder="1"/>
    <xf numFmtId="3" fontId="0" fillId="0" borderId="0" xfId="0" applyNumberFormat="1"/>
    <xf numFmtId="164" fontId="1" fillId="0" borderId="0" xfId="2"/>
    <xf numFmtId="4" fontId="2" fillId="0" borderId="0" xfId="1" applyNumberFormat="1" applyFont="1" applyFill="1" applyAlignment="1">
      <alignment horizontal="right"/>
    </xf>
    <xf numFmtId="4" fontId="7" fillId="0" borderId="0" xfId="1" applyNumberFormat="1" applyFont="1" applyFill="1" applyAlignment="1">
      <alignment horizontal="right"/>
    </xf>
    <xf numFmtId="4" fontId="0" fillId="0" borderId="0" xfId="0" applyNumberFormat="1"/>
    <xf numFmtId="2" fontId="4" fillId="0" borderId="3" xfId="3" applyNumberFormat="1" applyFont="1" applyFill="1" applyBorder="1" applyAlignment="1">
      <alignment horizontal="left" indent="1"/>
    </xf>
    <xf numFmtId="0" fontId="12" fillId="2" borderId="4" xfId="0" applyFont="1" applyFill="1" applyBorder="1"/>
    <xf numFmtId="3" fontId="12" fillId="0" borderId="5" xfId="0" applyNumberFormat="1" applyFont="1" applyBorder="1" applyAlignment="1">
      <alignment horizontal="right"/>
    </xf>
    <xf numFmtId="3" fontId="14" fillId="0" borderId="5" xfId="0" applyNumberFormat="1" applyFont="1" applyBorder="1" applyAlignment="1">
      <alignment horizontal="right"/>
    </xf>
    <xf numFmtId="2" fontId="14" fillId="0" borderId="5" xfId="0" applyNumberFormat="1" applyFont="1" applyBorder="1" applyAlignment="1">
      <alignment horizontal="right"/>
    </xf>
    <xf numFmtId="0" fontId="14" fillId="0" borderId="6" xfId="0" applyFont="1" applyBorder="1" applyAlignment="1">
      <alignment horizontal="left" indent="2"/>
    </xf>
    <xf numFmtId="3" fontId="12" fillId="2" borderId="5" xfId="0" applyNumberFormat="1" applyFont="1" applyFill="1" applyBorder="1" applyAlignment="1">
      <alignment horizontal="right"/>
    </xf>
    <xf numFmtId="0" fontId="14" fillId="0" borderId="4" xfId="0" applyFont="1" applyBorder="1" applyAlignment="1">
      <alignment horizontal="left" indent="2"/>
    </xf>
    <xf numFmtId="3" fontId="14" fillId="2" borderId="5" xfId="0" applyNumberFormat="1" applyFont="1" applyFill="1" applyBorder="1" applyAlignment="1">
      <alignment horizontal="right"/>
    </xf>
    <xf numFmtId="3" fontId="15" fillId="0" borderId="5" xfId="0" applyNumberFormat="1" applyFont="1" applyBorder="1"/>
    <xf numFmtId="4" fontId="4" fillId="3" borderId="0" xfId="3" applyNumberFormat="1" applyFont="1" applyFill="1" applyAlignment="1">
      <alignment horizontal="right"/>
    </xf>
    <xf numFmtId="0" fontId="2" fillId="3" borderId="0" xfId="1" applyFont="1" applyFill="1"/>
    <xf numFmtId="0" fontId="3" fillId="3" borderId="1" xfId="3" applyFont="1" applyFill="1" applyBorder="1" applyAlignment="1">
      <alignment horizontal="center"/>
    </xf>
    <xf numFmtId="4" fontId="3" fillId="3" borderId="0" xfId="3" applyNumberFormat="1" applyFont="1" applyFill="1" applyAlignment="1">
      <alignment horizontal="right"/>
    </xf>
    <xf numFmtId="4" fontId="3" fillId="3" borderId="0" xfId="3" applyNumberFormat="1" applyFont="1" applyFill="1" applyBorder="1" applyAlignment="1">
      <alignment horizontal="right"/>
    </xf>
    <xf numFmtId="4" fontId="4" fillId="3" borderId="0" xfId="3" applyNumberFormat="1" applyFont="1" applyFill="1" applyBorder="1"/>
    <xf numFmtId="4" fontId="4" fillId="3" borderId="0" xfId="3" applyNumberFormat="1" applyFont="1" applyFill="1" applyBorder="1" applyAlignment="1">
      <alignment horizontal="right"/>
    </xf>
    <xf numFmtId="4" fontId="3" fillId="3" borderId="0" xfId="1" applyNumberFormat="1" applyFont="1" applyFill="1" applyBorder="1" applyAlignment="1">
      <alignment horizontal="right"/>
    </xf>
    <xf numFmtId="4" fontId="4" fillId="3" borderId="0" xfId="3" applyNumberFormat="1" applyFont="1" applyFill="1" applyBorder="1" applyAlignment="1">
      <alignment horizontal="right" vertical="center"/>
    </xf>
    <xf numFmtId="4" fontId="4" fillId="3" borderId="0" xfId="3" applyNumberFormat="1" applyFont="1" applyFill="1" applyBorder="1" applyAlignment="1"/>
    <xf numFmtId="4" fontId="4" fillId="3" borderId="2" xfId="3" applyNumberFormat="1" applyFont="1" applyFill="1" applyBorder="1"/>
    <xf numFmtId="4" fontId="2" fillId="3" borderId="0" xfId="1" applyNumberFormat="1" applyFont="1" applyFill="1"/>
    <xf numFmtId="0" fontId="2" fillId="3" borderId="0" xfId="1" applyFont="1" applyFill="1" applyAlignment="1">
      <alignment horizontal="right"/>
    </xf>
    <xf numFmtId="4" fontId="2" fillId="3" borderId="0" xfId="1" applyNumberFormat="1" applyFont="1" applyFill="1" applyAlignment="1">
      <alignment horizontal="right"/>
    </xf>
    <xf numFmtId="4" fontId="7" fillId="3" borderId="0" xfId="1" applyNumberFormat="1" applyFont="1" applyFill="1" applyAlignment="1">
      <alignment horizontal="right"/>
    </xf>
    <xf numFmtId="0" fontId="3" fillId="3" borderId="1" xfId="3" applyFont="1" applyFill="1" applyBorder="1" applyAlignment="1">
      <alignment horizontal="right" vertical="center"/>
    </xf>
    <xf numFmtId="4" fontId="4" fillId="3" borderId="0" xfId="1" applyNumberFormat="1" applyFont="1" applyFill="1" applyBorder="1" applyAlignment="1">
      <alignment horizontal="right"/>
    </xf>
    <xf numFmtId="0" fontId="3" fillId="0" borderId="3" xfId="3" applyFont="1" applyFill="1" applyBorder="1" applyAlignment="1">
      <alignment horizontal="center"/>
    </xf>
    <xf numFmtId="0" fontId="3" fillId="0" borderId="3" xfId="3" applyFont="1" applyFill="1" applyBorder="1" applyAlignment="1">
      <alignment horizontal="right"/>
    </xf>
    <xf numFmtId="2" fontId="3" fillId="0" borderId="3" xfId="3" applyNumberFormat="1" applyFont="1" applyFill="1" applyBorder="1"/>
    <xf numFmtId="4" fontId="3" fillId="0" borderId="3" xfId="3" applyNumberFormat="1" applyFont="1" applyFill="1" applyBorder="1" applyAlignment="1">
      <alignment horizontal="right"/>
    </xf>
    <xf numFmtId="2" fontId="3" fillId="0" borderId="3" xfId="3" applyNumberFormat="1" applyFont="1" applyFill="1" applyBorder="1" applyAlignment="1">
      <alignment horizontal="left" indent="1"/>
    </xf>
    <xf numFmtId="0" fontId="4" fillId="0" borderId="3" xfId="3" applyFont="1" applyFill="1" applyBorder="1" applyAlignment="1">
      <alignment horizontal="right"/>
    </xf>
    <xf numFmtId="4" fontId="4" fillId="0" borderId="3" xfId="3" applyNumberFormat="1" applyFont="1" applyFill="1" applyBorder="1" applyAlignment="1">
      <alignment horizontal="right"/>
    </xf>
    <xf numFmtId="0" fontId="3" fillId="0" borderId="3" xfId="3" applyFont="1" applyFill="1" applyBorder="1"/>
    <xf numFmtId="4" fontId="3" fillId="0" borderId="3" xfId="1" applyNumberFormat="1" applyFont="1" applyFill="1" applyBorder="1" applyAlignment="1">
      <alignment horizontal="right"/>
    </xf>
    <xf numFmtId="0" fontId="3" fillId="0" borderId="3" xfId="3" applyFont="1" applyFill="1" applyBorder="1" applyAlignment="1">
      <alignment horizontal="center" vertical="center"/>
    </xf>
    <xf numFmtId="4" fontId="4" fillId="3" borderId="3" xfId="3" applyNumberFormat="1" applyFont="1" applyFill="1" applyBorder="1" applyAlignment="1">
      <alignment horizontal="right"/>
    </xf>
    <xf numFmtId="0" fontId="3" fillId="0" borderId="3" xfId="1" applyFont="1" applyFill="1" applyBorder="1" applyAlignment="1">
      <alignment horizontal="center"/>
    </xf>
    <xf numFmtId="0" fontId="4" fillId="0" borderId="3" xfId="3" applyFont="1" applyFill="1" applyBorder="1"/>
    <xf numFmtId="0" fontId="3" fillId="0" borderId="3" xfId="3" applyFont="1" applyFill="1" applyBorder="1" applyAlignment="1">
      <alignment horizontal="left" vertical="center"/>
    </xf>
    <xf numFmtId="0" fontId="3" fillId="0" borderId="3" xfId="3" applyFont="1" applyFill="1" applyBorder="1" applyAlignment="1">
      <alignment horizontal="left" vertical="center" indent="1"/>
    </xf>
    <xf numFmtId="2" fontId="4" fillId="0" borderId="3" xfId="3" applyNumberFormat="1" applyFont="1" applyFill="1" applyBorder="1" applyAlignment="1">
      <alignment horizontal="left" indent="2"/>
    </xf>
    <xf numFmtId="0" fontId="4" fillId="0" borderId="3" xfId="3" applyFont="1" applyFill="1" applyBorder="1" applyAlignment="1">
      <alignment horizontal="left" indent="1"/>
    </xf>
    <xf numFmtId="0" fontId="8" fillId="0" borderId="3" xfId="3" applyFont="1" applyFill="1" applyBorder="1" applyAlignment="1">
      <alignment horizontal="center"/>
    </xf>
    <xf numFmtId="0" fontId="4" fillId="3" borderId="3" xfId="3" applyFont="1" applyFill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2" fontId="4" fillId="0" borderId="0" xfId="3" applyNumberFormat="1" applyFont="1" applyFill="1" applyBorder="1"/>
    <xf numFmtId="9" fontId="3" fillId="0" borderId="0" xfId="3" applyNumberFormat="1" applyFont="1" applyFill="1" applyBorder="1" applyAlignment="1">
      <alignment horizontal="left" indent="1"/>
    </xf>
    <xf numFmtId="4" fontId="3" fillId="3" borderId="0" xfId="3" applyNumberFormat="1" applyFont="1" applyFill="1" applyBorder="1" applyAlignment="1"/>
    <xf numFmtId="0" fontId="17" fillId="3" borderId="0" xfId="0" applyFont="1" applyFill="1" applyBorder="1" applyAlignment="1">
      <alignment horizontal="left"/>
    </xf>
    <xf numFmtId="0" fontId="18" fillId="3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9" fillId="0" borderId="0" xfId="1" applyFont="1" applyFill="1" applyAlignment="1">
      <alignment horizontal="center"/>
    </xf>
    <xf numFmtId="0" fontId="19" fillId="0" borderId="0" xfId="1" applyFont="1" applyFill="1"/>
    <xf numFmtId="2" fontId="3" fillId="3" borderId="3" xfId="3" applyNumberFormat="1" applyFont="1" applyFill="1" applyBorder="1" applyAlignment="1">
      <alignment horizontal="left" indent="1"/>
    </xf>
    <xf numFmtId="0" fontId="20" fillId="3" borderId="12" xfId="0" applyFont="1" applyFill="1" applyBorder="1" applyAlignment="1">
      <alignment horizontal="left"/>
    </xf>
    <xf numFmtId="0" fontId="4" fillId="0" borderId="12" xfId="3" applyFont="1" applyFill="1" applyBorder="1" applyAlignment="1">
      <alignment horizontal="right"/>
    </xf>
    <xf numFmtId="4" fontId="3" fillId="3" borderId="0" xfId="3" applyNumberFormat="1" applyFont="1" applyFill="1" applyBorder="1"/>
    <xf numFmtId="0" fontId="7" fillId="0" borderId="0" xfId="1" applyFont="1" applyFill="1" applyBorder="1"/>
    <xf numFmtId="10" fontId="7" fillId="0" borderId="0" xfId="1" applyNumberFormat="1" applyFont="1" applyFill="1"/>
    <xf numFmtId="4" fontId="4" fillId="0" borderId="12" xfId="3" applyNumberFormat="1" applyFont="1" applyFill="1" applyBorder="1" applyAlignment="1">
      <alignment horizontal="right"/>
    </xf>
    <xf numFmtId="4" fontId="6" fillId="0" borderId="0" xfId="1" applyNumberFormat="1" applyFont="1" applyFill="1" applyBorder="1" applyAlignment="1">
      <alignment horizontal="left" indent="1"/>
    </xf>
    <xf numFmtId="4" fontId="3" fillId="0" borderId="0" xfId="3" applyNumberFormat="1" applyFont="1" applyFill="1" applyBorder="1" applyAlignment="1">
      <alignment horizontal="right" vertical="center"/>
    </xf>
    <xf numFmtId="4" fontId="4" fillId="0" borderId="3" xfId="1" applyNumberFormat="1" applyFont="1" applyFill="1" applyBorder="1" applyAlignment="1">
      <alignment horizontal="right"/>
    </xf>
    <xf numFmtId="4" fontId="3" fillId="0" borderId="0" xfId="3" applyNumberFormat="1" applyFont="1" applyFill="1" applyAlignment="1">
      <alignment horizontal="center"/>
    </xf>
    <xf numFmtId="4" fontId="4" fillId="0" borderId="0" xfId="3" applyNumberFormat="1" applyFont="1" applyFill="1" applyAlignment="1">
      <alignment horizontal="right"/>
    </xf>
    <xf numFmtId="4" fontId="3" fillId="3" borderId="0" xfId="3" applyNumberFormat="1" applyFont="1" applyFill="1" applyAlignment="1">
      <alignment horizontal="center"/>
    </xf>
    <xf numFmtId="4" fontId="10" fillId="0" borderId="0" xfId="0" applyNumberFormat="1" applyFont="1"/>
    <xf numFmtId="4" fontId="3" fillId="0" borderId="0" xfId="3" applyNumberFormat="1" applyFont="1" applyFill="1" applyAlignment="1"/>
    <xf numFmtId="0" fontId="13" fillId="0" borderId="0" xfId="3" applyFont="1" applyFill="1" applyBorder="1" applyAlignment="1">
      <alignment horizontal="left" vertical="center"/>
    </xf>
    <xf numFmtId="4" fontId="23" fillId="0" borderId="0" xfId="1" applyNumberFormat="1" applyFont="1" applyFill="1"/>
    <xf numFmtId="4" fontId="2" fillId="0" borderId="0" xfId="1" applyNumberFormat="1" applyFont="1" applyFill="1" applyBorder="1"/>
    <xf numFmtId="4" fontId="4" fillId="3" borderId="3" xfId="3" applyNumberFormat="1" applyFont="1" applyFill="1" applyBorder="1"/>
    <xf numFmtId="2" fontId="4" fillId="3" borderId="3" xfId="3" applyNumberFormat="1" applyFont="1" applyFill="1" applyBorder="1" applyAlignment="1">
      <alignment horizontal="left" indent="1"/>
    </xf>
    <xf numFmtId="1" fontId="3" fillId="3" borderId="3" xfId="3" applyNumberFormat="1" applyFont="1" applyFill="1" applyBorder="1" applyAlignment="1">
      <alignment horizontal="right"/>
    </xf>
    <xf numFmtId="164" fontId="2" fillId="0" borderId="0" xfId="2" applyFont="1"/>
    <xf numFmtId="165" fontId="2" fillId="0" borderId="0" xfId="2" applyNumberFormat="1" applyFont="1"/>
    <xf numFmtId="0" fontId="19" fillId="3" borderId="0" xfId="1" applyFont="1" applyFill="1" applyAlignment="1">
      <alignment horizontal="center"/>
    </xf>
    <xf numFmtId="0" fontId="3" fillId="3" borderId="3" xfId="3" applyFont="1" applyFill="1" applyBorder="1" applyAlignment="1">
      <alignment horizontal="center"/>
    </xf>
    <xf numFmtId="4" fontId="3" fillId="3" borderId="3" xfId="3" applyNumberFormat="1" applyFont="1" applyFill="1" applyBorder="1" applyAlignment="1">
      <alignment horizontal="right"/>
    </xf>
    <xf numFmtId="4" fontId="3" fillId="3" borderId="3" xfId="3" applyNumberFormat="1" applyFont="1" applyFill="1" applyBorder="1"/>
    <xf numFmtId="4" fontId="3" fillId="3" borderId="3" xfId="1" applyNumberFormat="1" applyFont="1" applyFill="1" applyBorder="1" applyAlignment="1">
      <alignment horizontal="right"/>
    </xf>
    <xf numFmtId="4" fontId="4" fillId="3" borderId="3" xfId="3" applyNumberFormat="1" applyFont="1" applyFill="1" applyBorder="1" applyAlignment="1">
      <alignment horizontal="right" vertical="center"/>
    </xf>
    <xf numFmtId="4" fontId="4" fillId="3" borderId="3" xfId="3" applyNumberFormat="1" applyFont="1" applyFill="1" applyBorder="1" applyAlignment="1"/>
    <xf numFmtId="4" fontId="3" fillId="3" borderId="3" xfId="3" applyNumberFormat="1" applyFont="1" applyFill="1" applyBorder="1" applyAlignment="1"/>
    <xf numFmtId="0" fontId="3" fillId="3" borderId="3" xfId="3" applyFont="1" applyFill="1" applyBorder="1" applyAlignment="1">
      <alignment horizontal="left" vertical="center"/>
    </xf>
    <xf numFmtId="0" fontId="3" fillId="3" borderId="3" xfId="3" applyFont="1" applyFill="1" applyBorder="1" applyAlignment="1">
      <alignment horizontal="left" vertical="center" indent="1"/>
    </xf>
    <xf numFmtId="1" fontId="4" fillId="3" borderId="3" xfId="3" applyNumberFormat="1" applyFont="1" applyFill="1" applyBorder="1" applyAlignment="1">
      <alignment horizontal="left"/>
    </xf>
    <xf numFmtId="2" fontId="3" fillId="3" borderId="3" xfId="3" applyNumberFormat="1" applyFont="1" applyFill="1" applyBorder="1"/>
    <xf numFmtId="2" fontId="3" fillId="3" borderId="3" xfId="3" applyNumberFormat="1" applyFont="1" applyFill="1" applyBorder="1" applyAlignment="1">
      <alignment horizontal="left"/>
    </xf>
    <xf numFmtId="2" fontId="4" fillId="3" borderId="0" xfId="3" applyNumberFormat="1" applyFont="1" applyFill="1" applyBorder="1" applyAlignment="1">
      <alignment horizontal="left" indent="1"/>
    </xf>
    <xf numFmtId="0" fontId="3" fillId="3" borderId="3" xfId="3" applyFont="1" applyFill="1" applyBorder="1"/>
    <xf numFmtId="0" fontId="3" fillId="3" borderId="3" xfId="3" applyFont="1" applyFill="1" applyBorder="1" applyAlignment="1">
      <alignment horizontal="right"/>
    </xf>
    <xf numFmtId="1" fontId="4" fillId="3" borderId="3" xfId="3" applyNumberFormat="1" applyFont="1" applyFill="1" applyBorder="1" applyAlignment="1">
      <alignment horizontal="right"/>
    </xf>
    <xf numFmtId="0" fontId="4" fillId="3" borderId="3" xfId="3" applyFont="1" applyFill="1" applyBorder="1" applyAlignment="1">
      <alignment horizontal="right" vertical="center"/>
    </xf>
    <xf numFmtId="0" fontId="4" fillId="3" borderId="0" xfId="3" applyFont="1" applyFill="1" applyBorder="1" applyAlignment="1">
      <alignment horizontal="right"/>
    </xf>
    <xf numFmtId="1" fontId="4" fillId="3" borderId="0" xfId="3" applyNumberFormat="1" applyFont="1" applyFill="1" applyBorder="1" applyAlignment="1"/>
    <xf numFmtId="4" fontId="4" fillId="0" borderId="0" xfId="3" applyNumberFormat="1" applyFont="1" applyFill="1" applyBorder="1" applyAlignment="1">
      <alignment horizontal="right" vertical="center"/>
    </xf>
    <xf numFmtId="2" fontId="3" fillId="3" borderId="0" xfId="3" applyNumberFormat="1" applyFont="1" applyFill="1" applyBorder="1" applyAlignment="1">
      <alignment horizontal="left" indent="1"/>
    </xf>
    <xf numFmtId="1" fontId="3" fillId="3" borderId="0" xfId="3" applyNumberFormat="1" applyFont="1" applyFill="1" applyBorder="1" applyAlignment="1">
      <alignment horizontal="right"/>
    </xf>
    <xf numFmtId="0" fontId="24" fillId="3" borderId="3" xfId="3" applyFont="1" applyFill="1" applyBorder="1" applyAlignment="1">
      <alignment horizontal="right"/>
    </xf>
    <xf numFmtId="2" fontId="24" fillId="3" borderId="3" xfId="3" applyNumberFormat="1" applyFont="1" applyFill="1" applyBorder="1" applyAlignment="1">
      <alignment horizontal="left" indent="1"/>
    </xf>
    <xf numFmtId="4" fontId="24" fillId="3" borderId="3" xfId="3" applyNumberFormat="1" applyFont="1" applyFill="1" applyBorder="1" applyAlignment="1"/>
    <xf numFmtId="4" fontId="25" fillId="0" borderId="0" xfId="1" applyNumberFormat="1" applyFont="1" applyFill="1"/>
    <xf numFmtId="0" fontId="25" fillId="0" borderId="0" xfId="1" applyFont="1" applyFill="1"/>
    <xf numFmtId="4" fontId="24" fillId="3" borderId="3" xfId="3" applyNumberFormat="1" applyFont="1" applyFill="1" applyBorder="1" applyAlignment="1">
      <alignment horizontal="right"/>
    </xf>
    <xf numFmtId="4" fontId="24" fillId="3" borderId="3" xfId="3" applyNumberFormat="1" applyFont="1" applyFill="1" applyBorder="1"/>
    <xf numFmtId="0" fontId="3" fillId="0" borderId="9" xfId="3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2" xfId="3" applyFont="1" applyFill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/>
    </xf>
    <xf numFmtId="0" fontId="9" fillId="0" borderId="8" xfId="0" applyFont="1" applyBorder="1" applyAlignment="1"/>
    <xf numFmtId="0" fontId="0" fillId="0" borderId="8" xfId="0" applyBorder="1" applyAlignment="1"/>
    <xf numFmtId="0" fontId="3" fillId="3" borderId="7" xfId="3" applyFont="1" applyFill="1" applyBorder="1" applyAlignment="1">
      <alignment horizontal="center" vertical="center"/>
    </xf>
    <xf numFmtId="4" fontId="3" fillId="3" borderId="7" xfId="3" applyNumberFormat="1" applyFont="1" applyFill="1" applyBorder="1" applyAlignment="1">
      <alignment horizontal="right"/>
    </xf>
    <xf numFmtId="4" fontId="4" fillId="3" borderId="7" xfId="3" applyNumberFormat="1" applyFont="1" applyFill="1" applyBorder="1" applyAlignment="1">
      <alignment horizontal="right"/>
    </xf>
    <xf numFmtId="4" fontId="24" fillId="3" borderId="7" xfId="3" applyNumberFormat="1" applyFont="1" applyFill="1" applyBorder="1" applyAlignment="1">
      <alignment horizontal="right"/>
    </xf>
    <xf numFmtId="4" fontId="24" fillId="3" borderId="7" xfId="3" applyNumberFormat="1" applyFont="1" applyFill="1" applyBorder="1"/>
    <xf numFmtId="4" fontId="24" fillId="3" borderId="7" xfId="3" quotePrefix="1" applyNumberFormat="1" applyFont="1" applyFill="1" applyBorder="1" applyAlignment="1">
      <alignment horizontal="right"/>
    </xf>
    <xf numFmtId="4" fontId="3" fillId="3" borderId="7" xfId="3" applyNumberFormat="1" applyFont="1" applyFill="1" applyBorder="1"/>
    <xf numFmtId="4" fontId="4" fillId="3" borderId="7" xfId="3" applyNumberFormat="1" applyFont="1" applyFill="1" applyBorder="1"/>
    <xf numFmtId="4" fontId="3" fillId="3" borderId="7" xfId="1" applyNumberFormat="1" applyFont="1" applyFill="1" applyBorder="1" applyAlignment="1">
      <alignment horizontal="right"/>
    </xf>
    <xf numFmtId="4" fontId="4" fillId="3" borderId="7" xfId="3" applyNumberFormat="1" applyFont="1" applyFill="1" applyBorder="1" applyAlignment="1">
      <alignment horizontal="right" vertical="center"/>
    </xf>
    <xf numFmtId="4" fontId="24" fillId="3" borderId="7" xfId="3" applyNumberFormat="1" applyFont="1" applyFill="1" applyBorder="1" applyAlignment="1"/>
    <xf numFmtId="4" fontId="4" fillId="3" borderId="7" xfId="3" applyNumberFormat="1" applyFont="1" applyFill="1" applyBorder="1" applyAlignment="1"/>
    <xf numFmtId="4" fontId="3" fillId="3" borderId="7" xfId="3" applyNumberFormat="1" applyFont="1" applyFill="1" applyBorder="1" applyAlignment="1"/>
    <xf numFmtId="0" fontId="2" fillId="0" borderId="3" xfId="1" applyFont="1" applyFill="1" applyBorder="1"/>
    <xf numFmtId="164" fontId="2" fillId="0" borderId="3" xfId="2" applyFont="1" applyBorder="1"/>
    <xf numFmtId="4" fontId="2" fillId="0" borderId="3" xfId="1" applyNumberFormat="1" applyFont="1" applyFill="1" applyBorder="1"/>
    <xf numFmtId="166" fontId="2" fillId="0" borderId="3" xfId="1" applyNumberFormat="1" applyFont="1" applyFill="1" applyBorder="1" applyAlignment="1">
      <alignment horizontal="left" indent="1"/>
    </xf>
    <xf numFmtId="4" fontId="25" fillId="0" borderId="3" xfId="1" applyNumberFormat="1" applyFont="1" applyFill="1" applyBorder="1"/>
    <xf numFmtId="0" fontId="25" fillId="0" borderId="3" xfId="1" applyFont="1" applyFill="1" applyBorder="1"/>
    <xf numFmtId="0" fontId="7" fillId="0" borderId="3" xfId="1" applyFont="1" applyFill="1" applyBorder="1"/>
    <xf numFmtId="4" fontId="7" fillId="0" borderId="3" xfId="1" applyNumberFormat="1" applyFont="1" applyFill="1" applyBorder="1"/>
  </cellXfs>
  <cellStyles count="5">
    <cellStyle name="Excel Built-in Normal" xfId="1"/>
    <cellStyle name="Milliers" xfId="2" builtinId="3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C5000B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4F81BD"/>
      <rgbColor rgb="004BACC6"/>
      <rgbColor rgb="009BBB59"/>
      <rgbColor rgb="00FFCC00"/>
      <rgbColor rgb="00F79646"/>
      <rgbColor rgb="00FF6600"/>
      <rgbColor rgb="008064A2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69"/>
  <sheetViews>
    <sheetView workbookViewId="0">
      <selection sqref="A1:D1"/>
    </sheetView>
  </sheetViews>
  <sheetFormatPr baseColWidth="10" defaultColWidth="11.42578125" defaultRowHeight="15" x14ac:dyDescent="0.25"/>
  <cols>
    <col min="1" max="1" width="8.85546875" style="1" customWidth="1"/>
    <col min="2" max="2" width="61.5703125" style="1" customWidth="1"/>
    <col min="3" max="3" width="8.42578125" style="1" customWidth="1"/>
    <col min="4" max="4" width="23.140625" style="66" customWidth="1"/>
    <col min="5" max="5" width="32.85546875" style="2" customWidth="1"/>
    <col min="6" max="6" width="22.7109375" style="77" customWidth="1"/>
    <col min="7" max="7" width="21.28515625" style="2" customWidth="1"/>
    <col min="8" max="8" width="19.42578125" style="2" customWidth="1"/>
    <col min="9" max="9" width="22.85546875" style="2" customWidth="1"/>
    <col min="10" max="10" width="36.42578125" style="1" customWidth="1"/>
    <col min="11" max="11" width="54.140625" style="1" customWidth="1"/>
    <col min="12" max="12" width="25.7109375" style="1" customWidth="1"/>
    <col min="13" max="13" width="26" style="1" customWidth="1"/>
    <col min="14" max="14" width="16" style="1" customWidth="1"/>
    <col min="15" max="15" width="24.7109375" style="1" customWidth="1"/>
    <col min="16" max="16" width="16.5703125" style="1" customWidth="1"/>
    <col min="17" max="17" width="17.42578125" style="1" customWidth="1"/>
    <col min="18" max="18" width="16.140625" style="1" customWidth="1"/>
    <col min="19" max="19" width="20" style="1" customWidth="1"/>
    <col min="20" max="20" width="11.42578125" style="1" customWidth="1"/>
    <col min="21" max="21" width="24.7109375" style="1" customWidth="1"/>
    <col min="22" max="22" width="16" style="1" customWidth="1"/>
    <col min="23" max="23" width="20.5703125" style="1" customWidth="1"/>
    <col min="24" max="24" width="16.5703125" style="1" customWidth="1"/>
    <col min="25" max="25" width="13.5703125" style="1" customWidth="1"/>
    <col min="26" max="26" width="13.42578125" style="1" customWidth="1"/>
    <col min="27" max="16384" width="11.42578125" style="1"/>
  </cols>
  <sheetData>
    <row r="1" spans="1:26" ht="51" customHeight="1" x14ac:dyDescent="0.25">
      <c r="A1" s="167" t="s">
        <v>378</v>
      </c>
      <c r="B1" s="167"/>
      <c r="C1" s="167"/>
      <c r="D1" s="167"/>
      <c r="E1" s="166"/>
      <c r="F1" s="166"/>
      <c r="G1" s="166"/>
      <c r="H1" s="124"/>
      <c r="I1" s="3"/>
      <c r="J1" s="4"/>
      <c r="K1" s="5"/>
    </row>
    <row r="2" spans="1:26" ht="15.75" x14ac:dyDescent="0.25">
      <c r="A2" s="6"/>
      <c r="B2" s="120"/>
      <c r="C2" s="120"/>
      <c r="D2" s="122"/>
      <c r="E2" s="163">
        <v>2020</v>
      </c>
      <c r="F2" s="164"/>
      <c r="G2" s="164"/>
      <c r="H2" s="164"/>
      <c r="I2" s="165"/>
      <c r="J2" s="126"/>
      <c r="K2" s="14"/>
      <c r="U2" s="14"/>
    </row>
    <row r="3" spans="1:26" ht="16.5" thickBot="1" x14ac:dyDescent="0.3">
      <c r="A3" s="82"/>
      <c r="B3" s="99" t="s">
        <v>170</v>
      </c>
      <c r="C3" s="7" t="s">
        <v>0</v>
      </c>
      <c r="D3" s="67" t="s">
        <v>166</v>
      </c>
      <c r="E3" s="8" t="s">
        <v>353</v>
      </c>
      <c r="F3" s="80" t="s">
        <v>1</v>
      </c>
      <c r="G3" s="8" t="s">
        <v>2</v>
      </c>
      <c r="H3" s="8" t="s">
        <v>3</v>
      </c>
      <c r="I3" s="8" t="s">
        <v>4</v>
      </c>
      <c r="J3" s="14"/>
      <c r="K3" s="51"/>
      <c r="U3" s="14"/>
    </row>
    <row r="4" spans="1:26" ht="20.25" x14ac:dyDescent="0.25">
      <c r="A4" s="9"/>
      <c r="B4" s="125" t="s">
        <v>5</v>
      </c>
      <c r="C4" s="10"/>
      <c r="D4" s="68">
        <f>D5+D109</f>
        <v>94548052862</v>
      </c>
      <c r="E4" s="11">
        <f>SUM(F4:I4)</f>
        <v>94684128821.830002</v>
      </c>
      <c r="F4" s="68">
        <f>F5+F109</f>
        <v>91568908858.080002</v>
      </c>
      <c r="G4" s="68">
        <f>G5+G109</f>
        <v>1602402293.75</v>
      </c>
      <c r="H4" s="68">
        <f>H5+H109</f>
        <v>1136489196</v>
      </c>
      <c r="I4" s="68">
        <f>I5+I109</f>
        <v>376328474</v>
      </c>
      <c r="K4" s="14"/>
      <c r="U4" s="127"/>
      <c r="V4" s="13"/>
      <c r="W4" s="13"/>
      <c r="X4" s="13"/>
      <c r="Y4" s="13"/>
    </row>
    <row r="5" spans="1:26" ht="16.5" x14ac:dyDescent="0.3">
      <c r="A5" s="9"/>
      <c r="B5" s="10" t="s">
        <v>6</v>
      </c>
      <c r="C5" s="10"/>
      <c r="D5" s="68">
        <f>D6+D7</f>
        <v>57479617552</v>
      </c>
      <c r="E5" s="68">
        <f>SUM(F5:I5)</f>
        <v>41836967509.830002</v>
      </c>
      <c r="F5" s="68">
        <f>F6+F7</f>
        <v>38721747546.080002</v>
      </c>
      <c r="G5" s="68">
        <f>G6+G7+G105+G117+G123+G130+G134</f>
        <v>1602402293.75</v>
      </c>
      <c r="H5" s="68">
        <f>H6+H7+H105+H117+H123+H130+H134</f>
        <v>1136489196</v>
      </c>
      <c r="I5" s="68">
        <f>I6+I7+I105+I117+I123+I130+I134</f>
        <v>376328474</v>
      </c>
      <c r="K5" s="14"/>
      <c r="L5" s="27" t="s">
        <v>351</v>
      </c>
      <c r="M5" s="27" t="s">
        <v>352</v>
      </c>
      <c r="N5" s="14"/>
      <c r="O5" s="14"/>
      <c r="P5" s="14"/>
      <c r="Q5" s="14"/>
      <c r="R5" s="14"/>
      <c r="U5" s="117"/>
      <c r="V5" s="16"/>
      <c r="W5" s="16"/>
      <c r="X5" s="16"/>
      <c r="Y5" s="16"/>
    </row>
    <row r="6" spans="1:26" ht="20.25" customHeight="1" x14ac:dyDescent="0.3">
      <c r="A6" s="9"/>
      <c r="B6" s="17" t="s">
        <v>7</v>
      </c>
      <c r="C6" s="17"/>
      <c r="D6" s="68">
        <f>D8</f>
        <v>43888819387</v>
      </c>
      <c r="E6" s="11">
        <f>SUM(F6:I6)</f>
        <v>36199257619.650002</v>
      </c>
      <c r="F6" s="68">
        <f>F8</f>
        <v>33788454162.080002</v>
      </c>
      <c r="G6" s="68">
        <f>G8</f>
        <v>1218855787.5699999</v>
      </c>
      <c r="H6" s="68">
        <f>H8</f>
        <v>977989196</v>
      </c>
      <c r="I6" s="68">
        <f>I8</f>
        <v>213958474</v>
      </c>
      <c r="J6" s="22"/>
      <c r="K6" s="101"/>
      <c r="M6" s="14"/>
      <c r="N6" s="14"/>
      <c r="O6" s="14"/>
      <c r="P6" s="14"/>
      <c r="Q6" s="14"/>
      <c r="R6" s="14"/>
      <c r="U6" s="117"/>
      <c r="V6" s="16"/>
      <c r="W6" s="16"/>
      <c r="X6" s="16"/>
      <c r="Y6" s="16"/>
    </row>
    <row r="7" spans="1:26" ht="17.25" customHeight="1" x14ac:dyDescent="0.3">
      <c r="A7" s="9"/>
      <c r="B7" s="17" t="s">
        <v>8</v>
      </c>
      <c r="C7" s="18"/>
      <c r="D7" s="68">
        <f>D63</f>
        <v>13590798165</v>
      </c>
      <c r="E7" s="11">
        <f>SUM(F7:I7)</f>
        <v>5637709890.1800003</v>
      </c>
      <c r="F7" s="68">
        <f>F63</f>
        <v>4933293384</v>
      </c>
      <c r="G7" s="68">
        <f>G63</f>
        <v>383546506.18000001</v>
      </c>
      <c r="H7" s="68">
        <f>H63</f>
        <v>158500000</v>
      </c>
      <c r="I7" s="68">
        <f>I63</f>
        <v>162370000</v>
      </c>
      <c r="K7" s="56" t="s">
        <v>159</v>
      </c>
      <c r="L7" s="57">
        <f>L8+L13</f>
        <v>57479617552</v>
      </c>
      <c r="M7" s="58">
        <f>M8+M13</f>
        <v>41836967509.830002</v>
      </c>
      <c r="N7" s="58">
        <f>N8+N13</f>
        <v>66515.944266999999</v>
      </c>
      <c r="O7" s="57">
        <f t="shared" ref="O7:O13" si="0">N7-M7</f>
        <v>-41836900993.885735</v>
      </c>
      <c r="P7" s="59">
        <f t="shared" ref="P7:P13" si="1">N7/$D$36*100</f>
        <v>3.9512793392582894E-2</v>
      </c>
      <c r="Q7"/>
      <c r="R7" s="123"/>
      <c r="S7" s="123"/>
      <c r="T7" s="123"/>
      <c r="U7" s="117"/>
      <c r="V7" s="16"/>
      <c r="W7" s="16"/>
      <c r="X7" s="16"/>
      <c r="Y7" s="16"/>
    </row>
    <row r="8" spans="1:26" ht="18" customHeight="1" x14ac:dyDescent="0.25">
      <c r="A8" s="19">
        <v>71</v>
      </c>
      <c r="B8" s="18" t="s">
        <v>9</v>
      </c>
      <c r="C8" s="18"/>
      <c r="D8" s="68">
        <f>D9+D16+D23+D29+D38+D41+D46+D54</f>
        <v>43888819387</v>
      </c>
      <c r="E8" s="11">
        <f>SUM(F8:I8)</f>
        <v>36199257619.650002</v>
      </c>
      <c r="F8" s="68">
        <f>F9+F16+F23+F29+F38+F41+F46+F54</f>
        <v>33788454162.080002</v>
      </c>
      <c r="G8" s="68">
        <f>G9+G16+G23+G29+G38+G41+G46+G54</f>
        <v>1218855787.5699999</v>
      </c>
      <c r="H8" s="68">
        <f>H9+H16+H23+H29+H38+H41+H46+H54</f>
        <v>977989196</v>
      </c>
      <c r="I8" s="68">
        <f>I9+I16+I23+I29+I38+I41+I46+I54</f>
        <v>213958474</v>
      </c>
      <c r="J8" s="22"/>
      <c r="K8" s="60" t="s">
        <v>160</v>
      </c>
      <c r="L8" s="61">
        <f>SUM(L9:L12)</f>
        <v>43888819387</v>
      </c>
      <c r="M8" s="61">
        <f>SUM(M9:M12)</f>
        <v>36199257619.650002</v>
      </c>
      <c r="N8" s="61">
        <f>SUM(N9:N12)</f>
        <v>51648.099574</v>
      </c>
      <c r="O8" s="57">
        <f t="shared" si="0"/>
        <v>-36199205971.55043</v>
      </c>
      <c r="P8" s="59">
        <f t="shared" si="1"/>
        <v>3.0680774513179028E-2</v>
      </c>
      <c r="Q8"/>
      <c r="R8" s="54"/>
      <c r="S8" s="54"/>
      <c r="T8" s="54"/>
      <c r="U8" s="14"/>
      <c r="V8" s="20"/>
      <c r="W8" s="20"/>
      <c r="X8" s="20"/>
      <c r="Y8" s="20"/>
      <c r="Z8" s="20"/>
    </row>
    <row r="9" spans="1:26" ht="15.75" x14ac:dyDescent="0.25">
      <c r="A9" s="19">
        <v>711</v>
      </c>
      <c r="B9" s="18" t="s">
        <v>179</v>
      </c>
      <c r="C9" s="18"/>
      <c r="D9" s="68">
        <f>SUM(D10:D15)</f>
        <v>3515607833</v>
      </c>
      <c r="E9" s="11">
        <f t="shared" ref="E9:E68" si="2">SUM(F9:I9)</f>
        <v>3525727470.3699999</v>
      </c>
      <c r="F9" s="68">
        <f>SUM(F10:F15)</f>
        <v>2781476690</v>
      </c>
      <c r="G9" s="68">
        <f>SUM(G10:G15)</f>
        <v>345986415.37</v>
      </c>
      <c r="H9" s="68">
        <f>SUM(H10:H15)</f>
        <v>277699796</v>
      </c>
      <c r="I9" s="68">
        <f>SUM(I10:I15)</f>
        <v>120564569</v>
      </c>
      <c r="J9" s="14"/>
      <c r="K9" s="62" t="s">
        <v>161</v>
      </c>
      <c r="L9" s="63">
        <f>D9+D16+D23</f>
        <v>10231141911</v>
      </c>
      <c r="M9" s="63">
        <f>E9+E16+E23</f>
        <v>9382421640.3899994</v>
      </c>
      <c r="N9" s="63">
        <v>15367.4894</v>
      </c>
      <c r="O9" s="57">
        <f t="shared" si="0"/>
        <v>-9382406272.9005985</v>
      </c>
      <c r="P9" s="59">
        <f t="shared" si="1"/>
        <v>9.1288252811613305E-3</v>
      </c>
      <c r="Q9"/>
      <c r="R9" s="54"/>
      <c r="S9" s="54"/>
      <c r="T9" s="54"/>
    </row>
    <row r="10" spans="1:26" ht="15.75" x14ac:dyDescent="0.25">
      <c r="A10" s="23">
        <v>7111</v>
      </c>
      <c r="B10" s="24" t="s">
        <v>173</v>
      </c>
      <c r="C10" s="28"/>
      <c r="D10" s="65">
        <v>1871303162</v>
      </c>
      <c r="E10" s="65">
        <f t="shared" si="2"/>
        <v>1905445193</v>
      </c>
      <c r="F10" s="65">
        <f>UNION!D10</f>
        <v>1180434799</v>
      </c>
      <c r="G10" s="65">
        <f>NGAZIDJA!D9</f>
        <v>331746029</v>
      </c>
      <c r="H10" s="65">
        <f>NDZUWANI!D9</f>
        <v>272699796</v>
      </c>
      <c r="I10" s="65">
        <f>MWALI!D9</f>
        <v>120564569</v>
      </c>
      <c r="K10" s="62" t="s">
        <v>162</v>
      </c>
      <c r="L10" s="63">
        <f>D29+D41+D46</f>
        <v>5584309325</v>
      </c>
      <c r="M10" s="63">
        <f>E29+E41+E46</f>
        <v>4600602749.2600002</v>
      </c>
      <c r="N10" s="63">
        <v>8998.923361000001</v>
      </c>
      <c r="O10" s="57">
        <f t="shared" si="0"/>
        <v>-4600593750.3366394</v>
      </c>
      <c r="P10" s="59">
        <f t="shared" si="1"/>
        <v>5.345674686532082E-3</v>
      </c>
      <c r="Q10"/>
      <c r="R10" s="50"/>
      <c r="S10" s="50"/>
      <c r="T10" s="50"/>
      <c r="U10" s="14"/>
    </row>
    <row r="11" spans="1:26" ht="15.75" x14ac:dyDescent="0.25">
      <c r="A11" s="23">
        <v>7112</v>
      </c>
      <c r="B11" s="24" t="s">
        <v>174</v>
      </c>
      <c r="C11" s="24"/>
      <c r="D11" s="65">
        <f>30893325+1616634+259045+1904680</f>
        <v>34673684</v>
      </c>
      <c r="E11" s="65">
        <f t="shared" si="2"/>
        <v>104185967</v>
      </c>
      <c r="F11" s="65">
        <f>UNION!D13</f>
        <v>104185967</v>
      </c>
      <c r="G11" s="65">
        <v>0</v>
      </c>
      <c r="H11" s="65">
        <v>0</v>
      </c>
      <c r="I11" s="65">
        <v>0</v>
      </c>
      <c r="J11" s="22"/>
      <c r="K11" s="62" t="s">
        <v>163</v>
      </c>
      <c r="L11" s="63">
        <f>D38</f>
        <v>18402420421</v>
      </c>
      <c r="M11" s="63">
        <f>E38</f>
        <v>8732791425</v>
      </c>
      <c r="N11" s="63">
        <v>9514.6764729999995</v>
      </c>
      <c r="O11" s="57">
        <f t="shared" si="0"/>
        <v>-8732781910.3235264</v>
      </c>
      <c r="P11" s="59">
        <f t="shared" si="1"/>
        <v>5.6520500433072237E-3</v>
      </c>
      <c r="Q11"/>
      <c r="R11" s="50"/>
      <c r="S11" s="50"/>
      <c r="T11" s="50"/>
      <c r="U11" s="14"/>
    </row>
    <row r="12" spans="1:26" ht="16.5" x14ac:dyDescent="0.3">
      <c r="A12" s="23">
        <v>7113</v>
      </c>
      <c r="B12" s="24" t="s">
        <v>175</v>
      </c>
      <c r="C12" s="24"/>
      <c r="D12" s="65">
        <f>22857086+111729697+34730014+23897757+161785991+51632630+18899732+24875718+11170249+91870314+15317492+58802106+7153678+26195875+17129681+9076590+39692282+40684631+50619221+4478459+718414+19652921+35028667+14441207+511710115</f>
        <v>1404150527</v>
      </c>
      <c r="E12" s="65">
        <f t="shared" si="2"/>
        <v>1182630372</v>
      </c>
      <c r="F12" s="65">
        <f>UNION!D22</f>
        <v>1182630372</v>
      </c>
      <c r="G12" s="65">
        <v>0</v>
      </c>
      <c r="H12" s="65">
        <v>0</v>
      </c>
      <c r="I12" s="65">
        <v>0</v>
      </c>
      <c r="K12" s="62" t="s">
        <v>164</v>
      </c>
      <c r="L12" s="63">
        <f>D54</f>
        <v>9670947730</v>
      </c>
      <c r="M12" s="63">
        <f>E54</f>
        <v>13483441805</v>
      </c>
      <c r="N12" s="64">
        <v>17767.010340000001</v>
      </c>
      <c r="O12" s="57">
        <f t="shared" si="0"/>
        <v>-13483424037.98966</v>
      </c>
      <c r="P12" s="59">
        <f t="shared" si="1"/>
        <v>1.0554224502178395E-2</v>
      </c>
      <c r="Q12"/>
      <c r="R12" s="54"/>
      <c r="S12" s="54"/>
      <c r="T12" s="54"/>
      <c r="U12" s="14"/>
    </row>
    <row r="13" spans="1:26" ht="15.75" x14ac:dyDescent="0.25">
      <c r="A13" s="23">
        <v>7114</v>
      </c>
      <c r="B13" s="24" t="s">
        <v>176</v>
      </c>
      <c r="C13" s="24"/>
      <c r="D13" s="65">
        <v>25903949</v>
      </c>
      <c r="E13" s="65">
        <f t="shared" si="2"/>
        <v>40574000</v>
      </c>
      <c r="F13" s="65">
        <f>UNION!D48</f>
        <v>40574000</v>
      </c>
      <c r="G13" s="65">
        <v>0</v>
      </c>
      <c r="H13" s="65">
        <v>0</v>
      </c>
      <c r="I13" s="65">
        <v>0</v>
      </c>
      <c r="J13" s="22"/>
      <c r="K13" s="56" t="s">
        <v>165</v>
      </c>
      <c r="L13" s="61">
        <f>D63</f>
        <v>13590798165</v>
      </c>
      <c r="M13" s="61">
        <f>E63</f>
        <v>5637709890.1800003</v>
      </c>
      <c r="N13" s="61">
        <v>14867.844692999999</v>
      </c>
      <c r="O13" s="57">
        <f t="shared" si="0"/>
        <v>-5637695022.3353071</v>
      </c>
      <c r="P13" s="59">
        <f t="shared" si="1"/>
        <v>8.8320188794038593E-3</v>
      </c>
      <c r="Q13"/>
      <c r="R13" s="54"/>
      <c r="S13" s="54"/>
      <c r="T13" s="54"/>
    </row>
    <row r="14" spans="1:26" ht="15.75" x14ac:dyDescent="0.25">
      <c r="A14" s="23">
        <v>7115</v>
      </c>
      <c r="B14" s="24" t="s">
        <v>177</v>
      </c>
      <c r="C14" s="24"/>
      <c r="D14" s="65">
        <v>129929227</v>
      </c>
      <c r="E14" s="65">
        <f t="shared" si="2"/>
        <v>273651552</v>
      </c>
      <c r="F14" s="65">
        <f>UNION!D50</f>
        <v>273651552</v>
      </c>
      <c r="G14" s="65">
        <v>0</v>
      </c>
      <c r="H14" s="65">
        <v>0</v>
      </c>
      <c r="I14" s="65">
        <v>0</v>
      </c>
      <c r="K14" s="20"/>
      <c r="M14" s="14"/>
      <c r="N14" s="14"/>
      <c r="O14" s="14"/>
      <c r="P14" s="14"/>
      <c r="Q14" s="14"/>
      <c r="R14" s="14"/>
    </row>
    <row r="15" spans="1:26" ht="15.75" x14ac:dyDescent="0.25">
      <c r="A15" s="23">
        <v>713</v>
      </c>
      <c r="B15" s="24" t="s">
        <v>178</v>
      </c>
      <c r="C15" s="24"/>
      <c r="D15" s="65">
        <v>49647284</v>
      </c>
      <c r="E15" s="65">
        <f t="shared" si="2"/>
        <v>19240386.369999997</v>
      </c>
      <c r="F15" s="65">
        <f>UNION!D73</f>
        <v>0</v>
      </c>
      <c r="G15" s="65">
        <f>NGAZIDJA!D12</f>
        <v>14240386.369999999</v>
      </c>
      <c r="H15" s="65">
        <f>NDZUWANI!D12</f>
        <v>5000000</v>
      </c>
      <c r="I15" s="65">
        <f>MWALI!D12</f>
        <v>0</v>
      </c>
      <c r="K15" s="20"/>
      <c r="M15" s="14"/>
      <c r="N15" s="14"/>
      <c r="O15" s="14"/>
      <c r="P15" s="14"/>
      <c r="Q15" s="14"/>
      <c r="R15" s="14"/>
    </row>
    <row r="16" spans="1:26" s="27" customFormat="1" ht="15.75" x14ac:dyDescent="0.25">
      <c r="A16" s="19">
        <v>714</v>
      </c>
      <c r="B16" s="154" t="s">
        <v>377</v>
      </c>
      <c r="C16" s="21"/>
      <c r="D16" s="68">
        <f>SUM(D17:D22)</f>
        <v>613176947</v>
      </c>
      <c r="E16" s="11">
        <f t="shared" si="2"/>
        <v>1112807562.5999999</v>
      </c>
      <c r="F16" s="68">
        <f>SUM(F17:F22)</f>
        <v>0</v>
      </c>
      <c r="G16" s="68">
        <f>SUM(G17:G22)</f>
        <v>728133657.5999999</v>
      </c>
      <c r="H16" s="68">
        <f>SUM(H17:H22)</f>
        <v>300500000</v>
      </c>
      <c r="I16" s="68">
        <f>SUM(I17:I22)</f>
        <v>84173905</v>
      </c>
      <c r="J16" s="14"/>
      <c r="K16" s="26"/>
      <c r="M16" s="22"/>
      <c r="N16" s="22"/>
      <c r="O16" s="22"/>
      <c r="P16" s="22"/>
      <c r="Q16" s="22"/>
      <c r="R16" s="22"/>
    </row>
    <row r="17" spans="1:18" ht="15.75" x14ac:dyDescent="0.25">
      <c r="A17" s="23">
        <v>7141</v>
      </c>
      <c r="B17" s="24" t="s">
        <v>180</v>
      </c>
      <c r="C17" s="24"/>
      <c r="D17" s="65">
        <v>79523555</v>
      </c>
      <c r="E17" s="65">
        <f t="shared" si="2"/>
        <v>63617590.899999999</v>
      </c>
      <c r="F17" s="65">
        <v>0</v>
      </c>
      <c r="G17" s="65">
        <f>NGAZIDJA!D16</f>
        <v>28117590.899999999</v>
      </c>
      <c r="H17" s="65">
        <f>NDZUWANI!D16</f>
        <v>25500000</v>
      </c>
      <c r="I17" s="65">
        <f>MWALI!D16</f>
        <v>10000000</v>
      </c>
      <c r="J17" s="14"/>
      <c r="K17" s="20"/>
      <c r="M17" s="14"/>
      <c r="N17" s="14"/>
      <c r="O17" s="14"/>
      <c r="P17" s="14"/>
      <c r="Q17" s="14"/>
      <c r="R17" s="14"/>
    </row>
    <row r="18" spans="1:18" ht="15.75" x14ac:dyDescent="0.25">
      <c r="A18" s="23">
        <v>7142</v>
      </c>
      <c r="B18" s="24" t="s">
        <v>13</v>
      </c>
      <c r="C18" s="24"/>
      <c r="D18" s="65">
        <f>1170000+131594300+11876918+333636533</f>
        <v>478277751</v>
      </c>
      <c r="E18" s="65">
        <f t="shared" si="2"/>
        <v>692885423</v>
      </c>
      <c r="F18" s="65">
        <v>0</v>
      </c>
      <c r="G18" s="65">
        <f>NGAZIDJA!D20</f>
        <v>404116823</v>
      </c>
      <c r="H18" s="65">
        <f>NDZUWANI!D20</f>
        <v>247000000</v>
      </c>
      <c r="I18" s="65">
        <f>MWALI!D20</f>
        <v>41768600</v>
      </c>
      <c r="J18" s="14"/>
      <c r="K18" s="20"/>
      <c r="M18" s="14"/>
      <c r="N18" s="14"/>
      <c r="O18" s="14"/>
      <c r="P18" s="14"/>
      <c r="Q18" s="14"/>
      <c r="R18" s="14"/>
    </row>
    <row r="19" spans="1:18" ht="15.75" x14ac:dyDescent="0.25">
      <c r="A19" s="23">
        <v>7143</v>
      </c>
      <c r="B19" s="24" t="s">
        <v>18</v>
      </c>
      <c r="C19" s="24"/>
      <c r="D19" s="65">
        <v>26555375</v>
      </c>
      <c r="E19" s="65">
        <f t="shared" si="2"/>
        <v>80253874.700000003</v>
      </c>
      <c r="F19" s="65">
        <v>0</v>
      </c>
      <c r="G19" s="65">
        <f>NGAZIDJA!D25</f>
        <v>47170674.700000003</v>
      </c>
      <c r="H19" s="65">
        <f>NDZUWANI!D25</f>
        <v>15000000</v>
      </c>
      <c r="I19" s="65">
        <f>MWALI!D25</f>
        <v>18083200</v>
      </c>
      <c r="J19" s="22"/>
      <c r="K19" s="20"/>
      <c r="M19" s="14"/>
      <c r="N19" s="14"/>
      <c r="O19" s="14"/>
      <c r="P19" s="14"/>
      <c r="Q19" s="14"/>
      <c r="R19" s="14"/>
    </row>
    <row r="20" spans="1:18" ht="15.75" x14ac:dyDescent="0.25">
      <c r="A20" s="23">
        <v>7145</v>
      </c>
      <c r="B20" s="24" t="s">
        <v>181</v>
      </c>
      <c r="C20" s="24"/>
      <c r="D20" s="65">
        <f>112000+788000+9009095+9230807</f>
        <v>19139902</v>
      </c>
      <c r="E20" s="65">
        <f t="shared" si="2"/>
        <v>254494324</v>
      </c>
      <c r="F20" s="65">
        <v>0</v>
      </c>
      <c r="G20" s="65">
        <f>NGAZIDJA!D30</f>
        <v>227172219</v>
      </c>
      <c r="H20" s="65">
        <f>NDZUWANI!D30</f>
        <v>13000000</v>
      </c>
      <c r="I20" s="65">
        <f>MWALI!D30</f>
        <v>14322105</v>
      </c>
      <c r="K20" s="20"/>
      <c r="M20" s="14"/>
      <c r="N20" s="14"/>
      <c r="O20" s="14"/>
      <c r="P20" s="14"/>
      <c r="Q20" s="14"/>
      <c r="R20" s="14"/>
    </row>
    <row r="21" spans="1:18" ht="15.75" x14ac:dyDescent="0.25">
      <c r="A21" s="23">
        <v>7146</v>
      </c>
      <c r="B21" s="24" t="s">
        <v>182</v>
      </c>
      <c r="C21" s="24"/>
      <c r="D21" s="65">
        <v>9680364</v>
      </c>
      <c r="E21" s="65">
        <f t="shared" si="2"/>
        <v>21556350</v>
      </c>
      <c r="F21" s="65">
        <v>0</v>
      </c>
      <c r="G21" s="65">
        <f>NGAZIDJA!D35</f>
        <v>21556350</v>
      </c>
      <c r="H21" s="65">
        <f>NDZUWANI!D35</f>
        <v>0</v>
      </c>
      <c r="I21" s="65">
        <f>MWALI!D35</f>
        <v>0</v>
      </c>
      <c r="K21" s="20"/>
      <c r="M21" s="14"/>
      <c r="N21" s="14"/>
      <c r="O21" s="14"/>
      <c r="P21" s="14"/>
      <c r="Q21" s="14"/>
      <c r="R21" s="14"/>
    </row>
    <row r="22" spans="1:18" ht="15.75" x14ac:dyDescent="0.25">
      <c r="A22" s="155">
        <v>7148</v>
      </c>
      <c r="B22" s="154" t="s">
        <v>184</v>
      </c>
      <c r="C22" s="24"/>
      <c r="D22" s="65">
        <v>0</v>
      </c>
      <c r="E22" s="65">
        <f t="shared" si="2"/>
        <v>0</v>
      </c>
      <c r="F22" s="65">
        <v>0</v>
      </c>
      <c r="G22" s="65">
        <f>NGAZIDJA!D45</f>
        <v>0</v>
      </c>
      <c r="H22" s="65">
        <f>NDZUWANI!D45</f>
        <v>0</v>
      </c>
      <c r="I22" s="65">
        <f>MWALI!D45</f>
        <v>0</v>
      </c>
      <c r="J22" s="22"/>
      <c r="K22" s="20"/>
      <c r="M22" s="14"/>
      <c r="N22" s="14"/>
      <c r="O22" s="14"/>
      <c r="P22" s="14"/>
      <c r="Q22" s="14"/>
      <c r="R22" s="14"/>
    </row>
    <row r="23" spans="1:18" ht="15.75" x14ac:dyDescent="0.25">
      <c r="A23" s="34">
        <v>712</v>
      </c>
      <c r="B23" s="32" t="s">
        <v>355</v>
      </c>
      <c r="C23" s="18"/>
      <c r="D23" s="68">
        <f>SUM(D24:D28)</f>
        <v>6102357131</v>
      </c>
      <c r="E23" s="11">
        <f t="shared" si="2"/>
        <v>4743886607.4200001</v>
      </c>
      <c r="F23" s="68">
        <f>SUM(F24:F28)</f>
        <v>4724575418</v>
      </c>
      <c r="G23" s="68">
        <f>SUM(G24:G28)</f>
        <v>13111189.42</v>
      </c>
      <c r="H23" s="68">
        <f>SUM(H24:H28)</f>
        <v>3000000</v>
      </c>
      <c r="I23" s="68">
        <f>SUM(I24:I28)</f>
        <v>3200000</v>
      </c>
      <c r="K23" s="26"/>
      <c r="M23" s="22"/>
      <c r="N23" s="22"/>
      <c r="O23" s="22"/>
      <c r="P23" s="22"/>
      <c r="Q23" s="22"/>
      <c r="R23" s="14"/>
    </row>
    <row r="24" spans="1:18" ht="15.75" x14ac:dyDescent="0.25">
      <c r="A24" s="23">
        <v>7121</v>
      </c>
      <c r="B24" s="24" t="s">
        <v>185</v>
      </c>
      <c r="C24" s="28"/>
      <c r="D24" s="65">
        <v>6043633287</v>
      </c>
      <c r="E24" s="65">
        <f t="shared" si="2"/>
        <v>1149825339</v>
      </c>
      <c r="F24" s="65">
        <f>UNION!D53</f>
        <v>1149825339</v>
      </c>
      <c r="G24" s="65">
        <v>0</v>
      </c>
      <c r="H24" s="65">
        <v>0</v>
      </c>
      <c r="I24" s="65">
        <v>0</v>
      </c>
      <c r="K24" s="20"/>
      <c r="M24" s="14"/>
      <c r="N24" s="14"/>
      <c r="O24" s="14"/>
      <c r="P24" s="14"/>
      <c r="Q24" s="14"/>
      <c r="R24" s="14"/>
    </row>
    <row r="25" spans="1:18" ht="15.75" x14ac:dyDescent="0.25">
      <c r="A25" s="23">
        <v>7122</v>
      </c>
      <c r="B25" s="24" t="s">
        <v>186</v>
      </c>
      <c r="C25" s="28"/>
      <c r="D25" s="65">
        <v>0</v>
      </c>
      <c r="E25" s="65">
        <f t="shared" si="2"/>
        <v>2029122450</v>
      </c>
      <c r="F25" s="65">
        <f>UNION!D64</f>
        <v>2029122450</v>
      </c>
      <c r="G25" s="65">
        <v>0</v>
      </c>
      <c r="H25" s="65">
        <v>0</v>
      </c>
      <c r="I25" s="65">
        <v>0</v>
      </c>
      <c r="J25" s="14"/>
      <c r="K25" s="20"/>
      <c r="M25" s="14"/>
      <c r="N25" s="14"/>
      <c r="O25" s="14"/>
      <c r="P25" s="14"/>
      <c r="Q25" s="14"/>
      <c r="R25" s="14"/>
    </row>
    <row r="26" spans="1:18" ht="15.75" x14ac:dyDescent="0.25">
      <c r="A26" s="34">
        <v>713</v>
      </c>
      <c r="B26" s="32" t="s">
        <v>10</v>
      </c>
      <c r="C26" s="24"/>
      <c r="D26" s="65">
        <v>49647284</v>
      </c>
      <c r="E26" s="65">
        <f t="shared" si="2"/>
        <v>0</v>
      </c>
      <c r="F26" s="65">
        <f>UNION!D74</f>
        <v>0</v>
      </c>
      <c r="G26" s="65">
        <v>0</v>
      </c>
      <c r="H26" s="65">
        <v>0</v>
      </c>
      <c r="I26" s="65">
        <v>0</v>
      </c>
      <c r="J26" s="14"/>
      <c r="K26" s="20"/>
      <c r="M26" s="14"/>
      <c r="O26" s="14"/>
      <c r="P26" s="14"/>
      <c r="Q26" s="14"/>
      <c r="R26" s="14"/>
    </row>
    <row r="27" spans="1:18" ht="15.75" x14ac:dyDescent="0.25">
      <c r="A27" s="23">
        <v>7134</v>
      </c>
      <c r="B27" s="24" t="s">
        <v>336</v>
      </c>
      <c r="C27" s="24"/>
      <c r="D27" s="65">
        <v>9076560</v>
      </c>
      <c r="E27" s="65">
        <f t="shared" si="2"/>
        <v>19311189.420000002</v>
      </c>
      <c r="F27" s="65">
        <v>0</v>
      </c>
      <c r="G27" s="65">
        <f>NGAZIDJA!D47</f>
        <v>13111189.42</v>
      </c>
      <c r="H27" s="65">
        <f>NDZUWANI!D47</f>
        <v>3000000</v>
      </c>
      <c r="I27" s="65">
        <f>MWALI!D47</f>
        <v>3200000</v>
      </c>
      <c r="J27" s="14"/>
      <c r="K27" s="20"/>
      <c r="M27" s="14"/>
      <c r="O27" s="14"/>
      <c r="P27" s="14"/>
      <c r="Q27" s="14"/>
      <c r="R27" s="14"/>
    </row>
    <row r="28" spans="1:18" ht="15.75" x14ac:dyDescent="0.25">
      <c r="A28" s="23">
        <v>7135</v>
      </c>
      <c r="B28" s="24" t="s">
        <v>188</v>
      </c>
      <c r="C28" s="24"/>
      <c r="D28" s="65">
        <v>0</v>
      </c>
      <c r="E28" s="65">
        <f t="shared" si="2"/>
        <v>1545627629</v>
      </c>
      <c r="F28" s="65">
        <f>UNION!D75</f>
        <v>1545627629</v>
      </c>
      <c r="G28" s="65">
        <v>0</v>
      </c>
      <c r="H28" s="65">
        <v>0</v>
      </c>
      <c r="I28" s="65">
        <v>0</v>
      </c>
      <c r="K28" s="20"/>
      <c r="M28" s="14"/>
      <c r="O28" s="14"/>
      <c r="P28" s="14"/>
      <c r="Q28" s="14"/>
      <c r="R28" s="14"/>
    </row>
    <row r="29" spans="1:18" ht="15.75" x14ac:dyDescent="0.25">
      <c r="A29" s="19">
        <v>714</v>
      </c>
      <c r="B29" s="25" t="s">
        <v>12</v>
      </c>
      <c r="C29" s="18"/>
      <c r="D29" s="68">
        <f>SUM(D30:D37)</f>
        <v>3012022645</v>
      </c>
      <c r="E29" s="11">
        <f t="shared" si="2"/>
        <v>2866168824.0799999</v>
      </c>
      <c r="F29" s="68">
        <f>SUM(F30:F37)</f>
        <v>2866168824.0799999</v>
      </c>
      <c r="G29" s="68">
        <f>SUM(G30:G37)</f>
        <v>0</v>
      </c>
      <c r="H29" s="68">
        <f>SUM(H30:H37)</f>
        <v>0</v>
      </c>
      <c r="I29" s="68">
        <f>SUM(I30:I37)</f>
        <v>0</v>
      </c>
      <c r="J29" s="22"/>
      <c r="K29" s="20"/>
      <c r="M29" s="14"/>
    </row>
    <row r="30" spans="1:18" ht="15.75" x14ac:dyDescent="0.25">
      <c r="A30" s="23">
        <v>7141</v>
      </c>
      <c r="B30" s="24" t="s">
        <v>189</v>
      </c>
      <c r="C30" s="24"/>
      <c r="D30" s="65">
        <v>704262859</v>
      </c>
      <c r="E30" s="65">
        <f t="shared" si="2"/>
        <v>498281156</v>
      </c>
      <c r="F30" s="65">
        <f>UNION!D98</f>
        <v>498281156</v>
      </c>
      <c r="G30" s="65">
        <v>0</v>
      </c>
      <c r="H30" s="65">
        <v>0</v>
      </c>
      <c r="I30" s="65">
        <v>0</v>
      </c>
      <c r="K30" s="20"/>
      <c r="M30" s="14"/>
    </row>
    <row r="31" spans="1:18" ht="15.75" x14ac:dyDescent="0.25">
      <c r="A31" s="23">
        <v>7142</v>
      </c>
      <c r="B31" s="24" t="s">
        <v>190</v>
      </c>
      <c r="C31" s="24"/>
      <c r="D31" s="65">
        <f>26826742+6483814</f>
        <v>33310556</v>
      </c>
      <c r="E31" s="65">
        <f t="shared" si="2"/>
        <v>152280898.30000001</v>
      </c>
      <c r="F31" s="65">
        <f>UNION!D107</f>
        <v>152280898.30000001</v>
      </c>
      <c r="G31" s="65">
        <v>0</v>
      </c>
      <c r="H31" s="65">
        <v>0</v>
      </c>
      <c r="I31" s="65">
        <v>0</v>
      </c>
      <c r="K31" s="20"/>
      <c r="M31" s="22"/>
      <c r="O31" s="22"/>
    </row>
    <row r="32" spans="1:18" ht="15.75" x14ac:dyDescent="0.25">
      <c r="A32" s="23">
        <v>7143</v>
      </c>
      <c r="B32" s="24" t="s">
        <v>191</v>
      </c>
      <c r="C32" s="24"/>
      <c r="D32" s="65">
        <v>23739355</v>
      </c>
      <c r="E32" s="65">
        <f t="shared" si="2"/>
        <v>160030898.30000001</v>
      </c>
      <c r="F32" s="65">
        <f>UNION!D111</f>
        <v>160030898.30000001</v>
      </c>
      <c r="G32" s="65">
        <v>0</v>
      </c>
      <c r="H32" s="65">
        <v>0</v>
      </c>
      <c r="I32" s="65">
        <v>0</v>
      </c>
      <c r="K32" s="20"/>
      <c r="M32" s="22"/>
      <c r="O32" s="14"/>
    </row>
    <row r="33" spans="1:15" ht="15.75" x14ac:dyDescent="0.25">
      <c r="A33" s="23">
        <v>7144</v>
      </c>
      <c r="B33" s="24" t="s">
        <v>192</v>
      </c>
      <c r="C33" s="24"/>
      <c r="D33" s="65">
        <v>0</v>
      </c>
      <c r="E33" s="65">
        <f t="shared" si="2"/>
        <v>75987838.079999998</v>
      </c>
      <c r="F33" s="65">
        <f>UNION!D115</f>
        <v>75987838.079999998</v>
      </c>
      <c r="G33" s="65">
        <v>0</v>
      </c>
      <c r="H33" s="65">
        <v>0</v>
      </c>
      <c r="I33" s="65">
        <v>0</v>
      </c>
      <c r="J33" s="14"/>
      <c r="K33" s="26"/>
      <c r="M33" s="22"/>
    </row>
    <row r="34" spans="1:15" ht="15.75" x14ac:dyDescent="0.25">
      <c r="A34" s="23">
        <v>7145</v>
      </c>
      <c r="B34" s="24" t="s">
        <v>193</v>
      </c>
      <c r="C34" s="24"/>
      <c r="D34" s="65">
        <f>100533862-48788784</f>
        <v>51745078</v>
      </c>
      <c r="E34" s="65">
        <f t="shared" si="2"/>
        <v>51353602.399999999</v>
      </c>
      <c r="F34" s="65">
        <f>UNION!D118</f>
        <v>51353602.399999999</v>
      </c>
      <c r="G34" s="65">
        <v>0</v>
      </c>
      <c r="H34" s="65">
        <v>0</v>
      </c>
      <c r="I34" s="65">
        <v>0</v>
      </c>
      <c r="J34" s="14"/>
      <c r="K34" s="20"/>
      <c r="M34" s="22"/>
      <c r="O34" s="14"/>
    </row>
    <row r="35" spans="1:15" ht="15.75" x14ac:dyDescent="0.25">
      <c r="A35" s="23">
        <v>7146</v>
      </c>
      <c r="B35" s="24" t="s">
        <v>194</v>
      </c>
      <c r="C35" s="24"/>
      <c r="D35" s="65">
        <v>45325456</v>
      </c>
      <c r="E35" s="65">
        <f t="shared" si="2"/>
        <v>118991450</v>
      </c>
      <c r="F35" s="65">
        <f>UNION!D122</f>
        <v>118991450</v>
      </c>
      <c r="G35" s="65">
        <v>0</v>
      </c>
      <c r="H35" s="65">
        <v>0</v>
      </c>
      <c r="I35" s="65">
        <v>0</v>
      </c>
      <c r="J35" s="14"/>
      <c r="K35" s="20"/>
      <c r="M35" s="22"/>
      <c r="O35" s="14"/>
    </row>
    <row r="36" spans="1:15" ht="15.75" x14ac:dyDescent="0.25">
      <c r="A36" s="23">
        <v>7147</v>
      </c>
      <c r="B36" s="24" t="s">
        <v>195</v>
      </c>
      <c r="C36" s="24"/>
      <c r="D36" s="65">
        <f>80373984+53575563+34390726</f>
        <v>168340273</v>
      </c>
      <c r="E36" s="65">
        <f t="shared" si="2"/>
        <v>300490093</v>
      </c>
      <c r="F36" s="65">
        <f>UNION!D125</f>
        <v>300490093</v>
      </c>
      <c r="G36" s="65">
        <v>0</v>
      </c>
      <c r="H36" s="65">
        <v>0</v>
      </c>
      <c r="I36" s="65">
        <v>0</v>
      </c>
      <c r="J36" s="22"/>
      <c r="K36" s="20"/>
      <c r="M36" s="22"/>
      <c r="O36" s="14"/>
    </row>
    <row r="37" spans="1:15" ht="15.75" x14ac:dyDescent="0.25">
      <c r="A37" s="23">
        <v>7148</v>
      </c>
      <c r="B37" s="24" t="s">
        <v>90</v>
      </c>
      <c r="C37" s="24"/>
      <c r="D37" s="65">
        <v>1985299068</v>
      </c>
      <c r="E37" s="65">
        <f t="shared" si="2"/>
        <v>1508752888</v>
      </c>
      <c r="F37" s="65">
        <f>UNION!D131</f>
        <v>1508752888</v>
      </c>
      <c r="G37" s="65">
        <v>0</v>
      </c>
      <c r="H37" s="65">
        <v>0</v>
      </c>
      <c r="I37" s="65">
        <v>0</v>
      </c>
      <c r="K37" s="20"/>
      <c r="M37" s="22"/>
      <c r="O37" s="14"/>
    </row>
    <row r="38" spans="1:15" ht="15.75" x14ac:dyDescent="0.25">
      <c r="A38" s="19">
        <v>715</v>
      </c>
      <c r="B38" s="21" t="s">
        <v>91</v>
      </c>
      <c r="C38" s="18"/>
      <c r="D38" s="68">
        <f>SUM(D39:D40)</f>
        <v>18402420421</v>
      </c>
      <c r="E38" s="11">
        <f t="shared" si="2"/>
        <v>8732791425</v>
      </c>
      <c r="F38" s="68">
        <f>SUM(F39:F40)</f>
        <v>8732791425</v>
      </c>
      <c r="G38" s="68">
        <f>SUM(G39:G40)</f>
        <v>0</v>
      </c>
      <c r="H38" s="68">
        <f>SUM(H39:H40)</f>
        <v>0</v>
      </c>
      <c r="I38" s="68">
        <f>SUM(I39:I40)</f>
        <v>0</v>
      </c>
    </row>
    <row r="39" spans="1:15" ht="15.75" x14ac:dyDescent="0.25">
      <c r="A39" s="36">
        <v>7151</v>
      </c>
      <c r="B39" s="37" t="s">
        <v>92</v>
      </c>
      <c r="C39" s="37"/>
      <c r="D39" s="71">
        <v>2383932241</v>
      </c>
      <c r="E39" s="71">
        <f t="shared" si="2"/>
        <v>2975943872</v>
      </c>
      <c r="F39" s="71">
        <f>UNION!D137</f>
        <v>2975943872</v>
      </c>
      <c r="G39" s="71">
        <v>0</v>
      </c>
      <c r="H39" s="71">
        <v>0</v>
      </c>
      <c r="I39" s="71">
        <v>0</v>
      </c>
      <c r="J39" s="14"/>
    </row>
    <row r="40" spans="1:15" ht="15.75" x14ac:dyDescent="0.25">
      <c r="A40" s="36">
        <v>7152</v>
      </c>
      <c r="B40" s="37" t="s">
        <v>196</v>
      </c>
      <c r="C40" s="37"/>
      <c r="D40" s="70">
        <v>16018488180</v>
      </c>
      <c r="E40" s="70">
        <f t="shared" si="2"/>
        <v>5756847553</v>
      </c>
      <c r="F40" s="70">
        <f>UNION!D146</f>
        <v>5756847553</v>
      </c>
      <c r="G40" s="70">
        <v>0</v>
      </c>
      <c r="H40" s="70">
        <v>0</v>
      </c>
      <c r="I40" s="70">
        <v>0</v>
      </c>
      <c r="J40" s="14"/>
    </row>
    <row r="41" spans="1:15" ht="15.75" x14ac:dyDescent="0.25">
      <c r="A41" s="19">
        <v>716</v>
      </c>
      <c r="B41" s="21" t="s">
        <v>32</v>
      </c>
      <c r="C41" s="18"/>
      <c r="D41" s="68">
        <f>SUM(D42:D45)</f>
        <v>2187665396</v>
      </c>
      <c r="E41" s="11">
        <f t="shared" si="2"/>
        <v>1384433925.1800001</v>
      </c>
      <c r="F41" s="68">
        <f>SUM(F42:F45)</f>
        <v>1200000000</v>
      </c>
      <c r="G41" s="68">
        <f>SUM(G42:G45)</f>
        <v>131624525.18000001</v>
      </c>
      <c r="H41" s="68">
        <f>SUM(H42:H45)</f>
        <v>46789400</v>
      </c>
      <c r="I41" s="68">
        <f>SUM(I42:I45)</f>
        <v>6020000</v>
      </c>
      <c r="J41" s="14"/>
    </row>
    <row r="42" spans="1:15" ht="15.75" x14ac:dyDescent="0.25">
      <c r="A42" s="36">
        <v>7161</v>
      </c>
      <c r="B42" s="37" t="s">
        <v>106</v>
      </c>
      <c r="C42" s="37"/>
      <c r="D42" s="71">
        <f>734168584+39718400</f>
        <v>773886984</v>
      </c>
      <c r="E42" s="71">
        <f t="shared" si="2"/>
        <v>231208275</v>
      </c>
      <c r="F42" s="71">
        <f>UNION!D156</f>
        <v>150000000</v>
      </c>
      <c r="G42" s="71">
        <f>NGAZIDJA!D50</f>
        <v>51418875</v>
      </c>
      <c r="H42" s="71">
        <f>NDZUWANI!D50</f>
        <v>25789400</v>
      </c>
      <c r="I42" s="71">
        <f>MWALI!D50</f>
        <v>4000000</v>
      </c>
      <c r="J42" s="22"/>
    </row>
    <row r="43" spans="1:15" ht="15.75" x14ac:dyDescent="0.25">
      <c r="A43" s="36">
        <v>7162</v>
      </c>
      <c r="B43" s="37" t="s">
        <v>197</v>
      </c>
      <c r="C43" s="37"/>
      <c r="D43" s="71">
        <f>15857731</f>
        <v>15857731</v>
      </c>
      <c r="E43" s="71">
        <f t="shared" si="2"/>
        <v>103225650.18000001</v>
      </c>
      <c r="F43" s="71">
        <f>UNION!D158</f>
        <v>0</v>
      </c>
      <c r="G43" s="71">
        <f>NGAZIDJA!D51</f>
        <v>80205650.180000007</v>
      </c>
      <c r="H43" s="71">
        <f>NDZUWANI!D51</f>
        <v>21000000</v>
      </c>
      <c r="I43" s="71">
        <f>MWALI!D51</f>
        <v>2020000</v>
      </c>
    </row>
    <row r="44" spans="1:15" ht="15.75" x14ac:dyDescent="0.25">
      <c r="A44" s="36">
        <v>7163</v>
      </c>
      <c r="B44" s="37" t="s">
        <v>198</v>
      </c>
      <c r="C44" s="37"/>
      <c r="D44" s="71">
        <v>1397920681</v>
      </c>
      <c r="E44" s="71">
        <f t="shared" si="2"/>
        <v>1000000000</v>
      </c>
      <c r="F44" s="71">
        <f>UNION!D157</f>
        <v>1000000000</v>
      </c>
      <c r="G44" s="71">
        <v>0</v>
      </c>
      <c r="H44" s="71">
        <v>0</v>
      </c>
      <c r="I44" s="71">
        <v>0</v>
      </c>
      <c r="J44" s="14"/>
    </row>
    <row r="45" spans="1:15" ht="15.75" x14ac:dyDescent="0.25">
      <c r="A45" s="36">
        <v>7164</v>
      </c>
      <c r="B45" s="37" t="s">
        <v>157</v>
      </c>
      <c r="C45" s="37"/>
      <c r="D45" s="71">
        <v>0</v>
      </c>
      <c r="E45" s="71">
        <f t="shared" si="2"/>
        <v>50000000</v>
      </c>
      <c r="F45" s="71">
        <f>UNION!D159</f>
        <v>50000000</v>
      </c>
      <c r="G45" s="71">
        <v>0</v>
      </c>
      <c r="H45" s="71">
        <v>0</v>
      </c>
      <c r="I45" s="71">
        <v>0</v>
      </c>
      <c r="J45" s="14"/>
    </row>
    <row r="46" spans="1:15" s="27" customFormat="1" ht="15.75" x14ac:dyDescent="0.25">
      <c r="A46" s="34">
        <v>717</v>
      </c>
      <c r="B46" s="21" t="s">
        <v>199</v>
      </c>
      <c r="C46" s="32"/>
      <c r="D46" s="72">
        <f>SUM(D47:D53)</f>
        <v>384621284</v>
      </c>
      <c r="E46" s="11">
        <f t="shared" si="2"/>
        <v>350000000</v>
      </c>
      <c r="F46" s="72">
        <f>SUM(F47:F53)</f>
        <v>0</v>
      </c>
      <c r="G46" s="72">
        <f>SUM(G47:G53)</f>
        <v>0</v>
      </c>
      <c r="H46" s="72">
        <f>SUM(H47:H53)</f>
        <v>350000000</v>
      </c>
      <c r="I46" s="72">
        <f>SUM(I47:I53)</f>
        <v>0</v>
      </c>
      <c r="J46" s="22"/>
    </row>
    <row r="47" spans="1:15" ht="15.75" x14ac:dyDescent="0.25">
      <c r="A47" s="36">
        <v>7171</v>
      </c>
      <c r="B47" s="37" t="s">
        <v>37</v>
      </c>
      <c r="C47" s="37"/>
      <c r="D47" s="81">
        <v>0</v>
      </c>
      <c r="E47" s="81">
        <f t="shared" si="2"/>
        <v>0</v>
      </c>
      <c r="F47" s="81">
        <f>UNION!D161</f>
        <v>0</v>
      </c>
      <c r="G47" s="81">
        <f>NGAZIDJA!D53</f>
        <v>0</v>
      </c>
      <c r="H47" s="81">
        <f>NDZUWANI!D53</f>
        <v>0</v>
      </c>
      <c r="I47" s="81">
        <f>MWALI!D53</f>
        <v>0</v>
      </c>
      <c r="J47" s="27"/>
    </row>
    <row r="48" spans="1:15" ht="15.75" x14ac:dyDescent="0.25">
      <c r="A48" s="36">
        <v>7172</v>
      </c>
      <c r="B48" s="37" t="s">
        <v>107</v>
      </c>
      <c r="C48" s="37"/>
      <c r="D48" s="71">
        <v>0</v>
      </c>
      <c r="E48" s="71">
        <f t="shared" si="2"/>
        <v>0</v>
      </c>
      <c r="F48" s="71">
        <f>UNION!D162</f>
        <v>0</v>
      </c>
      <c r="G48" s="71">
        <f>NGAZIDJA!D54</f>
        <v>0</v>
      </c>
      <c r="H48" s="71">
        <f>NDZUWANI!D54</f>
        <v>0</v>
      </c>
      <c r="I48" s="71">
        <f>MWALI!D54</f>
        <v>0</v>
      </c>
      <c r="J48" s="14"/>
    </row>
    <row r="49" spans="1:16" ht="15.75" x14ac:dyDescent="0.25">
      <c r="A49" s="36">
        <v>7173</v>
      </c>
      <c r="B49" s="37" t="s">
        <v>339</v>
      </c>
      <c r="C49" s="37"/>
      <c r="D49" s="71">
        <v>378397284</v>
      </c>
      <c r="E49" s="71">
        <f t="shared" si="2"/>
        <v>350000000</v>
      </c>
      <c r="F49" s="71">
        <f>UNION!D163</f>
        <v>0</v>
      </c>
      <c r="G49" s="71">
        <f>NGAZIDJA!D55</f>
        <v>0</v>
      </c>
      <c r="H49" s="71">
        <f>NDZUWANI!D55</f>
        <v>350000000</v>
      </c>
      <c r="I49" s="71">
        <f>MWALI!D55</f>
        <v>0</v>
      </c>
    </row>
    <row r="50" spans="1:16" ht="15.75" x14ac:dyDescent="0.25">
      <c r="A50" s="36">
        <v>7174</v>
      </c>
      <c r="B50" s="37" t="s">
        <v>35</v>
      </c>
      <c r="C50" s="37"/>
      <c r="D50" s="71">
        <v>0</v>
      </c>
      <c r="E50" s="71">
        <f t="shared" si="2"/>
        <v>0</v>
      </c>
      <c r="F50" s="71">
        <f>UNION!D164</f>
        <v>0</v>
      </c>
      <c r="G50" s="71">
        <f>NGAZIDJA!D56</f>
        <v>0</v>
      </c>
      <c r="H50" s="71">
        <f>NDZUWANI!D56</f>
        <v>0</v>
      </c>
      <c r="I50" s="71">
        <f>MWALI!D56</f>
        <v>0</v>
      </c>
    </row>
    <row r="51" spans="1:16" ht="15.75" x14ac:dyDescent="0.25">
      <c r="A51" s="36">
        <v>7175</v>
      </c>
      <c r="B51" s="37" t="s">
        <v>36</v>
      </c>
      <c r="C51" s="37"/>
      <c r="D51" s="71">
        <v>0</v>
      </c>
      <c r="E51" s="71">
        <f t="shared" si="2"/>
        <v>0</v>
      </c>
      <c r="F51" s="71">
        <f>UNION!D165</f>
        <v>0</v>
      </c>
      <c r="G51" s="71">
        <f>NGAZIDJA!D57</f>
        <v>0</v>
      </c>
      <c r="H51" s="71">
        <f>NDZUWANI!D57</f>
        <v>0</v>
      </c>
      <c r="I51" s="71">
        <f>MWALI!D57</f>
        <v>0</v>
      </c>
      <c r="P51" s="41"/>
    </row>
    <row r="52" spans="1:16" ht="15.75" x14ac:dyDescent="0.25">
      <c r="A52" s="36">
        <v>7176</v>
      </c>
      <c r="B52" s="37" t="s">
        <v>291</v>
      </c>
      <c r="C52" s="37"/>
      <c r="D52" s="71">
        <v>6224000</v>
      </c>
      <c r="E52" s="71">
        <f>SUM(F52:I52)</f>
        <v>0</v>
      </c>
      <c r="F52" s="71">
        <f>UNION!D166</f>
        <v>0</v>
      </c>
      <c r="G52" s="71">
        <f>NGAZIDJA!D58</f>
        <v>0</v>
      </c>
      <c r="H52" s="71">
        <f>NDZUWANI!D58</f>
        <v>0</v>
      </c>
      <c r="I52" s="71">
        <f>MWALI!D58</f>
        <v>0</v>
      </c>
      <c r="P52" s="41"/>
    </row>
    <row r="53" spans="1:16" ht="15.75" x14ac:dyDescent="0.25">
      <c r="A53" s="36">
        <v>7178</v>
      </c>
      <c r="B53" s="37" t="s">
        <v>292</v>
      </c>
      <c r="C53" s="102"/>
      <c r="D53" s="71">
        <v>0</v>
      </c>
      <c r="E53" s="71">
        <f t="shared" si="2"/>
        <v>0</v>
      </c>
      <c r="F53" s="71">
        <f>UNION!D167</f>
        <v>0</v>
      </c>
      <c r="G53" s="71">
        <f>NGAZIDJA!D59</f>
        <v>0</v>
      </c>
      <c r="H53" s="71">
        <f>NDZUWANI!D59</f>
        <v>0</v>
      </c>
      <c r="I53" s="71">
        <f>MWALI!D59</f>
        <v>0</v>
      </c>
      <c r="J53" s="14"/>
      <c r="P53" s="41"/>
    </row>
    <row r="54" spans="1:16" s="27" customFormat="1" ht="15.75" x14ac:dyDescent="0.25">
      <c r="A54" s="34">
        <v>718</v>
      </c>
      <c r="B54" s="32" t="s">
        <v>200</v>
      </c>
      <c r="C54" s="103"/>
      <c r="D54" s="69">
        <f>SUM(D55:D62)</f>
        <v>9670947730</v>
      </c>
      <c r="E54" s="11">
        <f t="shared" si="2"/>
        <v>13483441805</v>
      </c>
      <c r="F54" s="69">
        <f>SUM(F55:F62)</f>
        <v>13483441805</v>
      </c>
      <c r="G54" s="69">
        <f>SUM(G55:G62)</f>
        <v>0</v>
      </c>
      <c r="H54" s="69">
        <f>SUM(H55:H62)</f>
        <v>0</v>
      </c>
      <c r="I54" s="69">
        <f>SUM(I55:I62)</f>
        <v>0</v>
      </c>
      <c r="J54" s="14"/>
    </row>
    <row r="55" spans="1:16" ht="15.75" x14ac:dyDescent="0.25">
      <c r="A55" s="36">
        <v>7181</v>
      </c>
      <c r="B55" s="37" t="s">
        <v>109</v>
      </c>
      <c r="C55" s="40"/>
      <c r="D55" s="71">
        <v>1975629500</v>
      </c>
      <c r="E55" s="71">
        <f t="shared" si="2"/>
        <v>1837915000</v>
      </c>
      <c r="F55" s="71">
        <f>UNION!D169</f>
        <v>1837915000</v>
      </c>
      <c r="G55" s="71">
        <v>0</v>
      </c>
      <c r="H55" s="71">
        <v>0</v>
      </c>
      <c r="I55" s="71">
        <v>0</v>
      </c>
      <c r="J55" s="14"/>
    </row>
    <row r="56" spans="1:16" ht="15.75" x14ac:dyDescent="0.25">
      <c r="A56" s="36">
        <v>7182</v>
      </c>
      <c r="B56" s="37" t="s">
        <v>110</v>
      </c>
      <c r="C56" s="40"/>
      <c r="D56" s="71">
        <v>7351377980</v>
      </c>
      <c r="E56" s="71">
        <f t="shared" si="2"/>
        <v>4106307800</v>
      </c>
      <c r="F56" s="71">
        <f>UNION!D170</f>
        <v>4106307800</v>
      </c>
      <c r="G56" s="71">
        <v>0</v>
      </c>
      <c r="H56" s="71">
        <v>0</v>
      </c>
      <c r="I56" s="71">
        <v>0</v>
      </c>
      <c r="J56" s="22"/>
    </row>
    <row r="57" spans="1:16" ht="15.75" x14ac:dyDescent="0.25">
      <c r="A57" s="36">
        <v>7183</v>
      </c>
      <c r="B57" s="37" t="s">
        <v>111</v>
      </c>
      <c r="C57" s="40"/>
      <c r="D57" s="71">
        <v>343940250</v>
      </c>
      <c r="E57" s="71">
        <f t="shared" si="2"/>
        <v>564712144</v>
      </c>
      <c r="F57" s="71">
        <f>UNION!D171</f>
        <v>564712144</v>
      </c>
      <c r="G57" s="71">
        <v>0</v>
      </c>
      <c r="H57" s="71">
        <v>0</v>
      </c>
      <c r="I57" s="71">
        <v>0</v>
      </c>
    </row>
    <row r="58" spans="1:16" ht="15.75" x14ac:dyDescent="0.25">
      <c r="A58" s="36">
        <v>7184</v>
      </c>
      <c r="B58" s="37" t="s">
        <v>154</v>
      </c>
      <c r="C58" s="40">
        <v>0.15</v>
      </c>
      <c r="D58" s="71">
        <v>0</v>
      </c>
      <c r="E58" s="71">
        <f t="shared" si="2"/>
        <v>0</v>
      </c>
      <c r="F58" s="71">
        <f>UNION!D172</f>
        <v>0</v>
      </c>
      <c r="G58" s="71">
        <v>0</v>
      </c>
      <c r="H58" s="71">
        <v>0</v>
      </c>
      <c r="I58" s="71">
        <v>0</v>
      </c>
    </row>
    <row r="59" spans="1:16" ht="15.75" x14ac:dyDescent="0.25">
      <c r="A59" s="36">
        <v>7185</v>
      </c>
      <c r="B59" s="37" t="s">
        <v>112</v>
      </c>
      <c r="C59" s="40">
        <v>3</v>
      </c>
      <c r="D59" s="71">
        <v>0</v>
      </c>
      <c r="E59" s="71">
        <f t="shared" si="2"/>
        <v>861222780</v>
      </c>
      <c r="F59" s="71">
        <f>UNION!D173</f>
        <v>861222780</v>
      </c>
      <c r="G59" s="71">
        <v>0</v>
      </c>
      <c r="H59" s="71">
        <v>0</v>
      </c>
      <c r="I59" s="71">
        <v>0</v>
      </c>
      <c r="J59" s="14"/>
    </row>
    <row r="60" spans="1:16" ht="15.75" x14ac:dyDescent="0.25">
      <c r="A60" s="36">
        <v>7186</v>
      </c>
      <c r="B60" s="37" t="s">
        <v>113</v>
      </c>
      <c r="C60" s="40">
        <v>3.5</v>
      </c>
      <c r="D60" s="71">
        <v>0</v>
      </c>
      <c r="E60" s="71">
        <f t="shared" si="2"/>
        <v>978399056</v>
      </c>
      <c r="F60" s="71">
        <f>UNION!D174</f>
        <v>978399056</v>
      </c>
      <c r="G60" s="71">
        <v>0</v>
      </c>
      <c r="H60" s="71">
        <v>0</v>
      </c>
      <c r="I60" s="71">
        <v>0</v>
      </c>
      <c r="J60" s="14"/>
    </row>
    <row r="61" spans="1:16" ht="15.75" x14ac:dyDescent="0.25">
      <c r="A61" s="42">
        <v>7187</v>
      </c>
      <c r="B61" s="37" t="s">
        <v>114</v>
      </c>
      <c r="C61" s="43"/>
      <c r="D61" s="73">
        <v>0</v>
      </c>
      <c r="E61" s="73">
        <f t="shared" si="2"/>
        <v>2351281467</v>
      </c>
      <c r="F61" s="73">
        <f>UNION!D175</f>
        <v>2351281467</v>
      </c>
      <c r="G61" s="73">
        <v>0</v>
      </c>
      <c r="H61" s="73">
        <v>0</v>
      </c>
      <c r="I61" s="73">
        <v>0</v>
      </c>
      <c r="J61" s="14"/>
    </row>
    <row r="62" spans="1:16" ht="15.75" x14ac:dyDescent="0.25">
      <c r="A62" s="42">
        <v>7188</v>
      </c>
      <c r="B62" s="37" t="s">
        <v>115</v>
      </c>
      <c r="C62" s="43"/>
      <c r="D62" s="73">
        <v>0</v>
      </c>
      <c r="E62" s="73">
        <f t="shared" si="2"/>
        <v>2783603558</v>
      </c>
      <c r="F62" s="73">
        <f>UNION!D176</f>
        <v>2783603558</v>
      </c>
      <c r="G62" s="73">
        <v>0</v>
      </c>
      <c r="H62" s="73">
        <v>0</v>
      </c>
      <c r="I62" s="73">
        <v>0</v>
      </c>
      <c r="J62" s="22"/>
    </row>
    <row r="63" spans="1:16" ht="15.75" x14ac:dyDescent="0.25">
      <c r="A63" s="34">
        <v>72</v>
      </c>
      <c r="B63" s="39" t="s">
        <v>38</v>
      </c>
      <c r="C63" s="39"/>
      <c r="D63" s="69">
        <f>D64+D73+D82+D86+D88+D97+D100+D105+D117+D123+D130+D134+D140+D143</f>
        <v>13590798165</v>
      </c>
      <c r="E63" s="11">
        <f>SUM(F63:I63)</f>
        <v>5637709890.1800003</v>
      </c>
      <c r="F63" s="69">
        <f>F64+F73+F82+F86+F88+F97+F100+F105+F123+F130+F134+F140+F143+F117</f>
        <v>4933293384</v>
      </c>
      <c r="G63" s="69">
        <f>G64+G73+G82+G86+G88+G97+G100</f>
        <v>383546506.18000001</v>
      </c>
      <c r="H63" s="69">
        <f>H64+H73+H82+H86+H88+H97+H100</f>
        <v>158500000</v>
      </c>
      <c r="I63" s="69">
        <f>I64+I73+I82+I86+I88+I97+I100</f>
        <v>162370000</v>
      </c>
    </row>
    <row r="64" spans="1:16" ht="15.75" x14ac:dyDescent="0.25">
      <c r="A64" s="34">
        <v>721</v>
      </c>
      <c r="B64" s="32" t="s">
        <v>116</v>
      </c>
      <c r="C64" s="39"/>
      <c r="D64" s="69">
        <f>SUM(D65:D72)</f>
        <v>4461623968</v>
      </c>
      <c r="E64" s="11">
        <f>SUM(F64:I64)</f>
        <v>4411218590</v>
      </c>
      <c r="F64" s="69">
        <f>SUM(F65:F72)</f>
        <v>4411218590</v>
      </c>
      <c r="G64" s="69">
        <f>SUM(G65:G72)</f>
        <v>0</v>
      </c>
      <c r="H64" s="69">
        <f>SUM(H65:H72)</f>
        <v>0</v>
      </c>
      <c r="I64" s="69">
        <f>SUM(I65:I72)</f>
        <v>0</v>
      </c>
    </row>
    <row r="65" spans="1:10" ht="15.75" x14ac:dyDescent="0.25">
      <c r="A65" s="36">
        <v>7211</v>
      </c>
      <c r="B65" s="37" t="s">
        <v>117</v>
      </c>
      <c r="C65" s="37"/>
      <c r="D65" s="71">
        <v>46046193</v>
      </c>
      <c r="E65" s="71">
        <f t="shared" si="2"/>
        <v>0</v>
      </c>
      <c r="F65" s="71">
        <f>UNION!D179</f>
        <v>0</v>
      </c>
      <c r="G65" s="71">
        <f>NGAZIDJA!D62</f>
        <v>0</v>
      </c>
      <c r="H65" s="71">
        <f>NDZUWANI!D62</f>
        <v>0</v>
      </c>
      <c r="I65" s="71">
        <f>MWALI!D62</f>
        <v>0</v>
      </c>
      <c r="J65" s="14"/>
    </row>
    <row r="66" spans="1:10" ht="15.75" x14ac:dyDescent="0.25">
      <c r="A66" s="36">
        <v>7212</v>
      </c>
      <c r="B66" s="37" t="s">
        <v>118</v>
      </c>
      <c r="C66" s="37"/>
      <c r="D66" s="71">
        <v>1057267815</v>
      </c>
      <c r="E66" s="71">
        <f t="shared" si="2"/>
        <v>0</v>
      </c>
      <c r="F66" s="71">
        <f>UNION!D180</f>
        <v>0</v>
      </c>
      <c r="G66" s="71">
        <v>0</v>
      </c>
      <c r="H66" s="71">
        <v>0</v>
      </c>
      <c r="I66" s="71">
        <v>0</v>
      </c>
      <c r="J66" s="14"/>
    </row>
    <row r="67" spans="1:10" ht="15.75" x14ac:dyDescent="0.25">
      <c r="A67" s="36">
        <v>7213</v>
      </c>
      <c r="B67" s="37" t="s">
        <v>201</v>
      </c>
      <c r="C67" s="37"/>
      <c r="D67" s="71">
        <v>241796894</v>
      </c>
      <c r="E67" s="71">
        <f t="shared" si="2"/>
        <v>50000000</v>
      </c>
      <c r="F67" s="71">
        <f>UNION!D181</f>
        <v>50000000</v>
      </c>
      <c r="G67" s="71">
        <v>0</v>
      </c>
      <c r="H67" s="71">
        <v>0</v>
      </c>
      <c r="I67" s="71">
        <v>0</v>
      </c>
      <c r="J67" s="14"/>
    </row>
    <row r="68" spans="1:10" ht="15.75" x14ac:dyDescent="0.25">
      <c r="A68" s="36">
        <v>7214</v>
      </c>
      <c r="B68" s="37" t="s">
        <v>202</v>
      </c>
      <c r="C68" s="37"/>
      <c r="D68" s="71">
        <v>0</v>
      </c>
      <c r="E68" s="71">
        <f t="shared" si="2"/>
        <v>0</v>
      </c>
      <c r="F68" s="71">
        <f>UNION!D182</f>
        <v>0</v>
      </c>
      <c r="G68" s="71">
        <v>0</v>
      </c>
      <c r="H68" s="71">
        <v>0</v>
      </c>
      <c r="I68" s="71">
        <v>0</v>
      </c>
      <c r="J68" s="22"/>
    </row>
    <row r="69" spans="1:10" ht="15.75" x14ac:dyDescent="0.25">
      <c r="A69" s="36">
        <v>7215</v>
      </c>
      <c r="B69" s="37" t="s">
        <v>203</v>
      </c>
      <c r="C69" s="37"/>
      <c r="D69" s="71">
        <v>0</v>
      </c>
      <c r="E69" s="71">
        <f t="shared" ref="E69:E133" si="3">SUM(F69:I69)</f>
        <v>0</v>
      </c>
      <c r="F69" s="71">
        <f>UNION!D183</f>
        <v>0</v>
      </c>
      <c r="G69" s="71">
        <v>0</v>
      </c>
      <c r="H69" s="71">
        <v>0</v>
      </c>
      <c r="I69" s="71">
        <v>0</v>
      </c>
    </row>
    <row r="70" spans="1:10" ht="15.75" x14ac:dyDescent="0.25">
      <c r="A70" s="36">
        <v>7216</v>
      </c>
      <c r="B70" s="37" t="s">
        <v>204</v>
      </c>
      <c r="C70" s="37"/>
      <c r="D70" s="71">
        <v>0</v>
      </c>
      <c r="E70" s="71">
        <f t="shared" si="3"/>
        <v>750000000</v>
      </c>
      <c r="F70" s="71">
        <f>UNION!D184</f>
        <v>750000000</v>
      </c>
      <c r="G70" s="71">
        <v>0</v>
      </c>
      <c r="H70" s="71">
        <v>0</v>
      </c>
      <c r="I70" s="71">
        <v>0</v>
      </c>
    </row>
    <row r="71" spans="1:10" ht="15.75" x14ac:dyDescent="0.25">
      <c r="A71" s="36">
        <v>7217</v>
      </c>
      <c r="B71" s="37" t="s">
        <v>295</v>
      </c>
      <c r="C71" s="37"/>
      <c r="D71" s="71">
        <v>0</v>
      </c>
      <c r="E71" s="71">
        <f t="shared" si="3"/>
        <v>0</v>
      </c>
      <c r="F71" s="71">
        <f>UNION!D185</f>
        <v>0</v>
      </c>
      <c r="G71" s="71">
        <f>NGAZIDJA!D64</f>
        <v>0</v>
      </c>
      <c r="H71" s="71">
        <f>NDZUWANI!D64</f>
        <v>0</v>
      </c>
      <c r="I71" s="71">
        <f>MWALI!D64</f>
        <v>0</v>
      </c>
      <c r="J71" s="22"/>
    </row>
    <row r="72" spans="1:10" ht="15.75" x14ac:dyDescent="0.25">
      <c r="A72" s="36">
        <v>7218</v>
      </c>
      <c r="B72" s="37" t="s">
        <v>120</v>
      </c>
      <c r="C72" s="37"/>
      <c r="D72" s="71">
        <f>3110331260+6181806</f>
        <v>3116513066</v>
      </c>
      <c r="E72" s="71">
        <f t="shared" si="3"/>
        <v>3611218590</v>
      </c>
      <c r="F72" s="71">
        <f>UNION!D186</f>
        <v>3611218590</v>
      </c>
      <c r="G72" s="71">
        <f>NGAZIDJA!D66</f>
        <v>0</v>
      </c>
      <c r="H72" s="71">
        <f>NDZUWANI!D66</f>
        <v>0</v>
      </c>
      <c r="I72" s="71">
        <f>MWALI!D66</f>
        <v>0</v>
      </c>
    </row>
    <row r="73" spans="1:10" s="27" customFormat="1" ht="15.75" x14ac:dyDescent="0.25">
      <c r="A73" s="34">
        <v>722</v>
      </c>
      <c r="B73" s="32" t="s">
        <v>205</v>
      </c>
      <c r="C73" s="32"/>
      <c r="D73" s="69">
        <f>SUM(D74:D81)</f>
        <v>2475367495</v>
      </c>
      <c r="E73" s="11">
        <f>SUM(F73:I73)</f>
        <v>336880706.18000001</v>
      </c>
      <c r="F73" s="69">
        <f>SUM(F74:F81)</f>
        <v>39802200</v>
      </c>
      <c r="G73" s="69">
        <f>SUM(G74:G81)</f>
        <v>29108506.18</v>
      </c>
      <c r="H73" s="69">
        <f>SUM(H74:H81)</f>
        <v>117000000</v>
      </c>
      <c r="I73" s="69">
        <f>SUM(I74:I81)</f>
        <v>150970000</v>
      </c>
      <c r="J73" s="22"/>
    </row>
    <row r="74" spans="1:10" ht="15.75" x14ac:dyDescent="0.25">
      <c r="A74" s="36">
        <v>7221</v>
      </c>
      <c r="B74" s="37" t="s">
        <v>206</v>
      </c>
      <c r="C74" s="37"/>
      <c r="D74" s="71">
        <f>3806393+3528000+41013550</f>
        <v>48347943</v>
      </c>
      <c r="E74" s="71">
        <f t="shared" si="3"/>
        <v>174878506.18000001</v>
      </c>
      <c r="F74" s="71">
        <f>UNION!D188</f>
        <v>0</v>
      </c>
      <c r="G74" s="71">
        <f>NGAZIDJA!D69</f>
        <v>29108506.18</v>
      </c>
      <c r="H74" s="71">
        <f>NDZUWANI!D69</f>
        <v>18500000</v>
      </c>
      <c r="I74" s="71">
        <f>MWALI!D69</f>
        <v>127270000</v>
      </c>
      <c r="J74" s="14"/>
    </row>
    <row r="75" spans="1:10" ht="15.75" x14ac:dyDescent="0.25">
      <c r="A75" s="36">
        <v>7222</v>
      </c>
      <c r="B75" s="37" t="s">
        <v>343</v>
      </c>
      <c r="C75" s="37"/>
      <c r="D75" s="71">
        <f>87526000+1806930+0+57172800+6274352+609070+24403900</f>
        <v>177793052</v>
      </c>
      <c r="E75" s="71">
        <f t="shared" si="3"/>
        <v>24406200</v>
      </c>
      <c r="F75" s="71">
        <f>UNION!D193</f>
        <v>24406200</v>
      </c>
      <c r="G75" s="71">
        <f>NGAZIDJA!D74</f>
        <v>0</v>
      </c>
      <c r="H75" s="71">
        <f>NDZUWANI!D74</f>
        <v>0</v>
      </c>
      <c r="I75" s="71">
        <f>MWALI!D74</f>
        <v>0</v>
      </c>
      <c r="J75" s="14"/>
    </row>
    <row r="76" spans="1:10" ht="15.75" x14ac:dyDescent="0.25">
      <c r="A76" s="36">
        <v>7223</v>
      </c>
      <c r="B76" s="37" t="s">
        <v>44</v>
      </c>
      <c r="C76" s="37"/>
      <c r="D76" s="71">
        <v>131774500</v>
      </c>
      <c r="E76" s="71">
        <f t="shared" si="3"/>
        <v>84700000</v>
      </c>
      <c r="F76" s="71">
        <f>UNION!D200</f>
        <v>0</v>
      </c>
      <c r="G76" s="71">
        <f>NGAZIDJA!D81</f>
        <v>0</v>
      </c>
      <c r="H76" s="71">
        <f>NDZUWANI!D81</f>
        <v>70000000</v>
      </c>
      <c r="I76" s="71">
        <f>MWALI!D81</f>
        <v>14700000</v>
      </c>
      <c r="J76" s="14"/>
    </row>
    <row r="77" spans="1:10" ht="15.75" x14ac:dyDescent="0.25">
      <c r="A77" s="36">
        <v>7224</v>
      </c>
      <c r="B77" s="37" t="s">
        <v>207</v>
      </c>
      <c r="C77" s="37"/>
      <c r="D77" s="71">
        <v>106917500</v>
      </c>
      <c r="E77" s="71">
        <f t="shared" si="3"/>
        <v>27396000</v>
      </c>
      <c r="F77" s="71">
        <f>UNION!D202</f>
        <v>15396000</v>
      </c>
      <c r="G77" s="71">
        <f>NGAZIDJA!D83</f>
        <v>0</v>
      </c>
      <c r="H77" s="71">
        <f>NDZUWANI!D83</f>
        <v>3000000</v>
      </c>
      <c r="I77" s="71">
        <f>MWALI!D83</f>
        <v>9000000</v>
      </c>
      <c r="J77" s="14"/>
    </row>
    <row r="78" spans="1:10" ht="15.75" x14ac:dyDescent="0.25">
      <c r="A78" s="36">
        <v>7225</v>
      </c>
      <c r="B78" s="37" t="s">
        <v>208</v>
      </c>
      <c r="C78" s="37"/>
      <c r="D78" s="71">
        <f>2000000000+8000000</f>
        <v>2008000000</v>
      </c>
      <c r="E78" s="71">
        <f t="shared" si="3"/>
        <v>0</v>
      </c>
      <c r="F78" s="71">
        <f>UNION!D204</f>
        <v>0</v>
      </c>
      <c r="G78" s="71">
        <v>0</v>
      </c>
      <c r="H78" s="71">
        <v>0</v>
      </c>
      <c r="I78" s="71">
        <v>0</v>
      </c>
    </row>
    <row r="79" spans="1:10" ht="15.75" x14ac:dyDescent="0.25">
      <c r="A79" s="36">
        <v>7226</v>
      </c>
      <c r="B79" s="37" t="s">
        <v>121</v>
      </c>
      <c r="C79" s="37"/>
      <c r="D79" s="71">
        <v>0</v>
      </c>
      <c r="E79" s="71">
        <f t="shared" si="3"/>
        <v>0</v>
      </c>
      <c r="F79" s="71">
        <f>UNION!D206</f>
        <v>0</v>
      </c>
      <c r="G79" s="71">
        <v>0</v>
      </c>
      <c r="H79" s="71">
        <v>0</v>
      </c>
      <c r="I79" s="71">
        <v>0</v>
      </c>
    </row>
    <row r="80" spans="1:10" ht="15.75" x14ac:dyDescent="0.25">
      <c r="A80" s="36">
        <v>7227</v>
      </c>
      <c r="B80" s="37" t="s">
        <v>209</v>
      </c>
      <c r="C80" s="37"/>
      <c r="D80" s="71">
        <v>0</v>
      </c>
      <c r="E80" s="71">
        <f t="shared" si="3"/>
        <v>0</v>
      </c>
      <c r="F80" s="71">
        <f>UNION!D211</f>
        <v>0</v>
      </c>
      <c r="G80" s="71">
        <v>0</v>
      </c>
      <c r="H80" s="71">
        <v>0</v>
      </c>
      <c r="I80" s="71">
        <v>0</v>
      </c>
    </row>
    <row r="81" spans="1:9" ht="15.75" x14ac:dyDescent="0.25">
      <c r="A81" s="36">
        <v>7228</v>
      </c>
      <c r="B81" s="37" t="s">
        <v>331</v>
      </c>
      <c r="C81" s="37"/>
      <c r="D81" s="71">
        <f>2534500</f>
        <v>2534500</v>
      </c>
      <c r="E81" s="71">
        <f t="shared" si="3"/>
        <v>25500000</v>
      </c>
      <c r="F81" s="71">
        <f>UNION!D214</f>
        <v>0</v>
      </c>
      <c r="G81" s="71">
        <f>NGAZIDJA!D85</f>
        <v>0</v>
      </c>
      <c r="H81" s="71">
        <f>NDZUWANI!D85</f>
        <v>25500000</v>
      </c>
      <c r="I81" s="71">
        <f>MWALI!D85</f>
        <v>0</v>
      </c>
    </row>
    <row r="82" spans="1:9" ht="15.75" x14ac:dyDescent="0.25">
      <c r="A82" s="34">
        <v>723</v>
      </c>
      <c r="B82" s="32" t="s">
        <v>210</v>
      </c>
      <c r="C82" s="39"/>
      <c r="D82" s="69">
        <f>SUM(D83:D85)</f>
        <v>25423140</v>
      </c>
      <c r="E82" s="11">
        <f t="shared" si="3"/>
        <v>130240000</v>
      </c>
      <c r="F82" s="69">
        <f>SUM(F83:F85)</f>
        <v>0</v>
      </c>
      <c r="G82" s="69">
        <f>SUM(G83:G85)</f>
        <v>123240000</v>
      </c>
      <c r="H82" s="69">
        <f>SUM(H83:H85)</f>
        <v>5000000</v>
      </c>
      <c r="I82" s="69">
        <f>SUM(I83:I85)</f>
        <v>2000000</v>
      </c>
    </row>
    <row r="83" spans="1:9" ht="15.75" x14ac:dyDescent="0.25">
      <c r="A83" s="36">
        <v>7231</v>
      </c>
      <c r="B83" s="37" t="s">
        <v>210</v>
      </c>
      <c r="C83" s="37"/>
      <c r="D83" s="74">
        <v>25423140</v>
      </c>
      <c r="E83" s="74">
        <f t="shared" si="3"/>
        <v>130240000</v>
      </c>
      <c r="F83" s="74">
        <f>UNION!D217</f>
        <v>0</v>
      </c>
      <c r="G83" s="74">
        <f>NGAZIDJA!D88</f>
        <v>123240000</v>
      </c>
      <c r="H83" s="74">
        <f>NDZUWANI!D88</f>
        <v>5000000</v>
      </c>
      <c r="I83" s="74">
        <f>MWALI!D88</f>
        <v>2000000</v>
      </c>
    </row>
    <row r="84" spans="1:9" ht="15.75" x14ac:dyDescent="0.25">
      <c r="A84" s="36">
        <v>7232</v>
      </c>
      <c r="B84" s="37" t="s">
        <v>48</v>
      </c>
      <c r="C84" s="37"/>
      <c r="D84" s="74">
        <v>0</v>
      </c>
      <c r="E84" s="74">
        <f t="shared" si="3"/>
        <v>0</v>
      </c>
      <c r="F84" s="74">
        <f>UNION!D218</f>
        <v>0</v>
      </c>
      <c r="G84" s="74">
        <f>NGAZIDJA!D89</f>
        <v>0</v>
      </c>
      <c r="H84" s="74">
        <f>NDZUWANI!D89</f>
        <v>0</v>
      </c>
      <c r="I84" s="74">
        <f>MWALI!D89</f>
        <v>0</v>
      </c>
    </row>
    <row r="85" spans="1:9" ht="15.75" x14ac:dyDescent="0.25">
      <c r="A85" s="36">
        <v>7236</v>
      </c>
      <c r="B85" s="37" t="s">
        <v>49</v>
      </c>
      <c r="C85" s="37"/>
      <c r="D85" s="74">
        <v>0</v>
      </c>
      <c r="E85" s="74">
        <f t="shared" si="3"/>
        <v>0</v>
      </c>
      <c r="F85" s="74">
        <f>UNION!D219</f>
        <v>0</v>
      </c>
      <c r="G85" s="74">
        <f>NGAZIDJA!D90</f>
        <v>0</v>
      </c>
      <c r="H85" s="74">
        <f>NDZUWANI!D90</f>
        <v>0</v>
      </c>
      <c r="I85" s="74">
        <f>MWALI!D90</f>
        <v>0</v>
      </c>
    </row>
    <row r="86" spans="1:9" s="27" customFormat="1" ht="15.75" x14ac:dyDescent="0.25">
      <c r="A86" s="34">
        <v>724</v>
      </c>
      <c r="B86" s="32" t="s">
        <v>211</v>
      </c>
      <c r="C86" s="32"/>
      <c r="D86" s="69">
        <f>D87</f>
        <v>0</v>
      </c>
      <c r="E86" s="11">
        <f t="shared" si="3"/>
        <v>0</v>
      </c>
      <c r="F86" s="69">
        <f>F87</f>
        <v>0</v>
      </c>
      <c r="G86" s="69">
        <f>G87</f>
        <v>0</v>
      </c>
      <c r="H86" s="69">
        <f>H87</f>
        <v>0</v>
      </c>
      <c r="I86" s="69">
        <f>I87</f>
        <v>0</v>
      </c>
    </row>
    <row r="87" spans="1:9" ht="15.75" x14ac:dyDescent="0.25">
      <c r="A87" s="36">
        <v>7241</v>
      </c>
      <c r="B87" s="37" t="s">
        <v>212</v>
      </c>
      <c r="C87" s="37"/>
      <c r="D87" s="74">
        <v>0</v>
      </c>
      <c r="E87" s="74">
        <f t="shared" si="3"/>
        <v>0</v>
      </c>
      <c r="F87" s="74">
        <f>UNION!D221</f>
        <v>0</v>
      </c>
      <c r="G87" s="74">
        <v>0</v>
      </c>
      <c r="H87" s="74">
        <v>0</v>
      </c>
      <c r="I87" s="74">
        <v>0</v>
      </c>
    </row>
    <row r="88" spans="1:9" ht="15.75" x14ac:dyDescent="0.25">
      <c r="A88" s="34">
        <v>726</v>
      </c>
      <c r="B88" s="32" t="s">
        <v>122</v>
      </c>
      <c r="C88" s="39"/>
      <c r="D88" s="69">
        <f>SUM(D89:D96)</f>
        <v>4274804527</v>
      </c>
      <c r="E88" s="11">
        <f t="shared" si="3"/>
        <v>482272594</v>
      </c>
      <c r="F88" s="69">
        <f>SUM(F89:F96)</f>
        <v>482272594</v>
      </c>
      <c r="G88" s="69">
        <f>SUM(G89:G96)</f>
        <v>0</v>
      </c>
      <c r="H88" s="69">
        <f>SUM(H89:H96)</f>
        <v>0</v>
      </c>
      <c r="I88" s="69">
        <f>SUM(I89:I96)</f>
        <v>0</v>
      </c>
    </row>
    <row r="89" spans="1:9" ht="15.75" x14ac:dyDescent="0.25">
      <c r="A89" s="36">
        <v>7261</v>
      </c>
      <c r="B89" s="37" t="s">
        <v>123</v>
      </c>
      <c r="C89" s="40"/>
      <c r="D89" s="74">
        <v>1013536450</v>
      </c>
      <c r="E89" s="74">
        <f t="shared" si="3"/>
        <v>0</v>
      </c>
      <c r="F89" s="74">
        <f>UNION!D223</f>
        <v>0</v>
      </c>
      <c r="G89" s="74">
        <v>0</v>
      </c>
      <c r="H89" s="74">
        <v>0</v>
      </c>
      <c r="I89" s="74">
        <v>0</v>
      </c>
    </row>
    <row r="90" spans="1:9" ht="15.75" x14ac:dyDescent="0.25">
      <c r="A90" s="36">
        <v>7262</v>
      </c>
      <c r="B90" s="37" t="s">
        <v>124</v>
      </c>
      <c r="C90" s="40"/>
      <c r="D90" s="74">
        <v>106470000</v>
      </c>
      <c r="E90" s="74">
        <f t="shared" si="3"/>
        <v>72000000</v>
      </c>
      <c r="F90" s="74">
        <f>UNION!D224</f>
        <v>72000000</v>
      </c>
      <c r="G90" s="74">
        <v>0</v>
      </c>
      <c r="H90" s="74">
        <v>0</v>
      </c>
      <c r="I90" s="74">
        <v>0</v>
      </c>
    </row>
    <row r="91" spans="1:9" ht="15.75" x14ac:dyDescent="0.25">
      <c r="A91" s="36">
        <v>7263</v>
      </c>
      <c r="B91" s="37" t="s">
        <v>125</v>
      </c>
      <c r="C91" s="40"/>
      <c r="D91" s="74">
        <v>2914788044</v>
      </c>
      <c r="E91" s="74">
        <f t="shared" si="3"/>
        <v>360272594</v>
      </c>
      <c r="F91" s="74">
        <f>UNION!D225</f>
        <v>360272594</v>
      </c>
      <c r="G91" s="74">
        <v>0</v>
      </c>
      <c r="H91" s="74">
        <v>0</v>
      </c>
      <c r="I91" s="74">
        <v>0</v>
      </c>
    </row>
    <row r="92" spans="1:9" ht="15.75" x14ac:dyDescent="0.25">
      <c r="A92" s="36">
        <v>7264</v>
      </c>
      <c r="B92" s="37" t="s">
        <v>215</v>
      </c>
      <c r="C92" s="40"/>
      <c r="D92" s="74">
        <v>0</v>
      </c>
      <c r="E92" s="74">
        <f t="shared" si="3"/>
        <v>0</v>
      </c>
      <c r="F92" s="74">
        <f>UNION!D226</f>
        <v>0</v>
      </c>
      <c r="G92" s="74">
        <v>0</v>
      </c>
      <c r="H92" s="74">
        <v>0</v>
      </c>
      <c r="I92" s="74">
        <v>0</v>
      </c>
    </row>
    <row r="93" spans="1:9" ht="15.75" x14ac:dyDescent="0.25">
      <c r="A93" s="36">
        <v>7265</v>
      </c>
      <c r="B93" s="37" t="s">
        <v>214</v>
      </c>
      <c r="C93" s="40"/>
      <c r="D93" s="74">
        <v>0</v>
      </c>
      <c r="E93" s="74">
        <f t="shared" si="3"/>
        <v>0</v>
      </c>
      <c r="F93" s="74">
        <f>UNION!D227</f>
        <v>0</v>
      </c>
      <c r="G93" s="74">
        <v>0</v>
      </c>
      <c r="H93" s="74">
        <v>0</v>
      </c>
      <c r="I93" s="74">
        <v>0</v>
      </c>
    </row>
    <row r="94" spans="1:9" ht="15.75" x14ac:dyDescent="0.25">
      <c r="A94" s="36">
        <v>7266</v>
      </c>
      <c r="B94" s="37" t="s">
        <v>126</v>
      </c>
      <c r="C94" s="40"/>
      <c r="D94" s="74">
        <v>0</v>
      </c>
      <c r="E94" s="74">
        <f t="shared" si="3"/>
        <v>0</v>
      </c>
      <c r="F94" s="74">
        <f>UNION!D228</f>
        <v>0</v>
      </c>
      <c r="G94" s="74">
        <v>0</v>
      </c>
      <c r="H94" s="74">
        <v>0</v>
      </c>
      <c r="I94" s="74">
        <v>0</v>
      </c>
    </row>
    <row r="95" spans="1:9" ht="15.75" x14ac:dyDescent="0.25">
      <c r="A95" s="36">
        <v>7267</v>
      </c>
      <c r="B95" s="37" t="s">
        <v>213</v>
      </c>
      <c r="C95" s="40"/>
      <c r="D95" s="74">
        <v>0</v>
      </c>
      <c r="E95" s="74">
        <f t="shared" si="3"/>
        <v>0</v>
      </c>
      <c r="F95" s="74">
        <f>UNION!D229</f>
        <v>0</v>
      </c>
      <c r="G95" s="74">
        <v>0</v>
      </c>
      <c r="H95" s="74">
        <v>0</v>
      </c>
      <c r="I95" s="74">
        <v>0</v>
      </c>
    </row>
    <row r="96" spans="1:9" ht="15.75" x14ac:dyDescent="0.25">
      <c r="A96" s="36">
        <v>7268</v>
      </c>
      <c r="B96" s="37" t="s">
        <v>127</v>
      </c>
      <c r="C96" s="37"/>
      <c r="D96" s="74">
        <f>39357450+200652583</f>
        <v>240010033</v>
      </c>
      <c r="E96" s="74">
        <f t="shared" si="3"/>
        <v>50000000</v>
      </c>
      <c r="F96" s="74">
        <f>UNION!D230</f>
        <v>50000000</v>
      </c>
      <c r="G96" s="74">
        <v>0</v>
      </c>
      <c r="H96" s="74">
        <v>0</v>
      </c>
      <c r="I96" s="74">
        <v>0</v>
      </c>
    </row>
    <row r="97" spans="1:10" s="27" customFormat="1" ht="15.75" x14ac:dyDescent="0.25">
      <c r="A97" s="34">
        <v>727</v>
      </c>
      <c r="B97" s="32" t="s">
        <v>216</v>
      </c>
      <c r="C97" s="32"/>
      <c r="D97" s="104">
        <f>SUM(D98:D99)</f>
        <v>107426336</v>
      </c>
      <c r="E97" s="11">
        <f t="shared" si="3"/>
        <v>232598000</v>
      </c>
      <c r="F97" s="104">
        <f>SUM(F98:F99)</f>
        <v>0</v>
      </c>
      <c r="G97" s="104">
        <f>SUM(G98:G99)</f>
        <v>216198000</v>
      </c>
      <c r="H97" s="104">
        <f>SUM(H98:H99)</f>
        <v>11000000</v>
      </c>
      <c r="I97" s="104">
        <f>SUM(I98:I99)</f>
        <v>5400000</v>
      </c>
    </row>
    <row r="98" spans="1:10" ht="15.75" x14ac:dyDescent="0.25">
      <c r="A98" s="36">
        <v>7271</v>
      </c>
      <c r="B98" s="37" t="s">
        <v>217</v>
      </c>
      <c r="C98" s="37"/>
      <c r="D98" s="74">
        <f>64860357+42565979</f>
        <v>107426336</v>
      </c>
      <c r="E98" s="74">
        <f t="shared" si="3"/>
        <v>232598000</v>
      </c>
      <c r="F98" s="74">
        <v>0</v>
      </c>
      <c r="G98" s="74">
        <f>NGAZIDJA!D92</f>
        <v>216198000</v>
      </c>
      <c r="H98" s="74">
        <f>NDZUWANI!D92</f>
        <v>11000000</v>
      </c>
      <c r="I98" s="74">
        <f>MWALI!D92</f>
        <v>5400000</v>
      </c>
    </row>
    <row r="99" spans="1:10" ht="15.75" x14ac:dyDescent="0.25">
      <c r="A99" s="36">
        <v>7272</v>
      </c>
      <c r="B99" s="37" t="s">
        <v>218</v>
      </c>
      <c r="C99" s="37"/>
      <c r="D99" s="74">
        <v>0</v>
      </c>
      <c r="E99" s="74">
        <f t="shared" si="3"/>
        <v>0</v>
      </c>
      <c r="F99" s="74">
        <v>0</v>
      </c>
      <c r="G99" s="74">
        <f>NGAZIDJA!D93</f>
        <v>0</v>
      </c>
      <c r="H99" s="74">
        <f>NDZUWANI!D93</f>
        <v>0</v>
      </c>
      <c r="I99" s="74">
        <f>MWALI!D93</f>
        <v>0</v>
      </c>
    </row>
    <row r="100" spans="1:10" ht="15.75" x14ac:dyDescent="0.25">
      <c r="A100" s="34">
        <v>728</v>
      </c>
      <c r="B100" s="44" t="s">
        <v>50</v>
      </c>
      <c r="C100" s="44"/>
      <c r="D100" s="69">
        <f>SUM(D101:D104)</f>
        <v>224896616</v>
      </c>
      <c r="E100" s="69">
        <f t="shared" ref="E100:I100" si="4">SUM(E101:E104)</f>
        <v>44500000</v>
      </c>
      <c r="F100" s="69">
        <f t="shared" si="4"/>
        <v>0</v>
      </c>
      <c r="G100" s="69">
        <f t="shared" si="4"/>
        <v>15000000</v>
      </c>
      <c r="H100" s="69">
        <f t="shared" si="4"/>
        <v>25500000</v>
      </c>
      <c r="I100" s="69">
        <f t="shared" si="4"/>
        <v>4000000</v>
      </c>
    </row>
    <row r="101" spans="1:10" ht="15.75" x14ac:dyDescent="0.25">
      <c r="A101" s="36">
        <v>7281</v>
      </c>
      <c r="B101" s="37" t="s">
        <v>219</v>
      </c>
      <c r="C101" s="45"/>
      <c r="D101" s="70">
        <v>0</v>
      </c>
      <c r="E101" s="70">
        <f t="shared" si="3"/>
        <v>29500000</v>
      </c>
      <c r="F101" s="70">
        <f>UNION!D235</f>
        <v>0</v>
      </c>
      <c r="G101" s="70">
        <f>UNION!D235</f>
        <v>0</v>
      </c>
      <c r="H101" s="70">
        <f>NDZUWANI!D95</f>
        <v>25500000</v>
      </c>
      <c r="I101" s="70">
        <f>MWALI!D95</f>
        <v>4000000</v>
      </c>
    </row>
    <row r="102" spans="1:10" ht="15.75" x14ac:dyDescent="0.25">
      <c r="A102" s="36">
        <v>7282</v>
      </c>
      <c r="B102" s="37" t="s">
        <v>50</v>
      </c>
      <c r="C102" s="45"/>
      <c r="D102" s="70">
        <v>223136616</v>
      </c>
      <c r="E102" s="70">
        <f t="shared" si="3"/>
        <v>0</v>
      </c>
      <c r="F102" s="70">
        <f>UNION!D236</f>
        <v>0</v>
      </c>
      <c r="G102" s="70">
        <f>UNION!D236</f>
        <v>0</v>
      </c>
      <c r="H102" s="70">
        <v>0</v>
      </c>
      <c r="I102" s="70">
        <v>0</v>
      </c>
    </row>
    <row r="103" spans="1:10" ht="15.75" x14ac:dyDescent="0.25">
      <c r="A103" s="36">
        <v>7283</v>
      </c>
      <c r="B103" s="37" t="s">
        <v>348</v>
      </c>
      <c r="C103" s="45"/>
      <c r="D103" s="71">
        <v>0</v>
      </c>
      <c r="E103" s="71">
        <f>SUM(F103:I103)</f>
        <v>0</v>
      </c>
      <c r="F103" s="71">
        <f>UNION!D237</f>
        <v>0</v>
      </c>
      <c r="G103" s="71">
        <f>UNION!D237</f>
        <v>0</v>
      </c>
      <c r="H103" s="71">
        <v>0</v>
      </c>
      <c r="I103" s="71">
        <v>0</v>
      </c>
    </row>
    <row r="104" spans="1:10" ht="15.75" x14ac:dyDescent="0.25">
      <c r="A104" s="36">
        <v>7284</v>
      </c>
      <c r="B104" s="37" t="s">
        <v>338</v>
      </c>
      <c r="C104" s="45"/>
      <c r="D104" s="71">
        <v>1760000</v>
      </c>
      <c r="E104" s="71">
        <f>SUM(F104:I104)</f>
        <v>15000000</v>
      </c>
      <c r="F104" s="71">
        <v>0</v>
      </c>
      <c r="G104" s="71">
        <f>NGAZIDJA!D96</f>
        <v>15000000</v>
      </c>
      <c r="H104" s="71">
        <f>NDZUWANI!D96</f>
        <v>0</v>
      </c>
      <c r="I104" s="71">
        <f>MWALI!D96</f>
        <v>0</v>
      </c>
    </row>
    <row r="105" spans="1:10" s="27" customFormat="1" ht="15.75" x14ac:dyDescent="0.25">
      <c r="A105" s="34">
        <v>73</v>
      </c>
      <c r="B105" s="44" t="s">
        <v>52</v>
      </c>
      <c r="C105" s="44"/>
      <c r="D105" s="69">
        <f>SUM(D106:D108)</f>
        <v>0</v>
      </c>
      <c r="E105" s="11">
        <f t="shared" si="3"/>
        <v>0</v>
      </c>
      <c r="F105" s="69">
        <f>SUM(F106:F108)</f>
        <v>0</v>
      </c>
      <c r="G105" s="69">
        <f>SUM(G106:G108)</f>
        <v>0</v>
      </c>
      <c r="H105" s="69">
        <f>SUM(H106:H108)</f>
        <v>0</v>
      </c>
      <c r="I105" s="69">
        <f>SUM(I106:I108)</f>
        <v>0</v>
      </c>
      <c r="J105" s="46"/>
    </row>
    <row r="106" spans="1:10" ht="15.75" x14ac:dyDescent="0.25">
      <c r="A106" s="36">
        <v>731</v>
      </c>
      <c r="B106" s="37" t="s">
        <v>129</v>
      </c>
      <c r="C106" s="45"/>
      <c r="D106" s="71">
        <v>0</v>
      </c>
      <c r="E106" s="71">
        <f t="shared" si="3"/>
        <v>0</v>
      </c>
      <c r="F106" s="71">
        <f>UNION!D240</f>
        <v>0</v>
      </c>
      <c r="G106" s="71">
        <v>0</v>
      </c>
      <c r="H106" s="71">
        <v>0</v>
      </c>
      <c r="I106" s="71">
        <v>0</v>
      </c>
    </row>
    <row r="107" spans="1:10" ht="15.75" x14ac:dyDescent="0.25">
      <c r="A107" s="36">
        <v>732</v>
      </c>
      <c r="B107" s="37" t="s">
        <v>130</v>
      </c>
      <c r="C107" s="45"/>
      <c r="D107" s="71">
        <v>0</v>
      </c>
      <c r="E107" s="71">
        <f t="shared" si="3"/>
        <v>0</v>
      </c>
      <c r="F107" s="71">
        <f>UNION!D241</f>
        <v>0</v>
      </c>
      <c r="G107" s="71">
        <v>0</v>
      </c>
      <c r="H107" s="71">
        <v>0</v>
      </c>
      <c r="I107" s="71">
        <v>0</v>
      </c>
    </row>
    <row r="108" spans="1:10" ht="15.75" x14ac:dyDescent="0.25">
      <c r="A108" s="36">
        <v>739</v>
      </c>
      <c r="B108" s="37" t="s">
        <v>220</v>
      </c>
      <c r="C108" s="45"/>
      <c r="D108" s="71">
        <v>0</v>
      </c>
      <c r="E108" s="71">
        <f t="shared" si="3"/>
        <v>0</v>
      </c>
      <c r="F108" s="71">
        <f>UNION!D242</f>
        <v>0</v>
      </c>
      <c r="G108" s="71">
        <v>0</v>
      </c>
      <c r="H108" s="71">
        <v>0</v>
      </c>
      <c r="I108" s="71">
        <v>0</v>
      </c>
    </row>
    <row r="109" spans="1:10" s="27" customFormat="1" ht="15.75" x14ac:dyDescent="0.25">
      <c r="A109" s="34">
        <v>74</v>
      </c>
      <c r="B109" s="44" t="s">
        <v>131</v>
      </c>
      <c r="C109" s="44"/>
      <c r="D109" s="69">
        <f>SUM(D110:D116)</f>
        <v>37068435310</v>
      </c>
      <c r="E109" s="11">
        <f t="shared" si="3"/>
        <v>52847161312</v>
      </c>
      <c r="F109" s="69">
        <f>SUM(F110:F116)</f>
        <v>52847161312</v>
      </c>
      <c r="G109" s="69">
        <f>SUM(G110:G116)</f>
        <v>0</v>
      </c>
      <c r="H109" s="69">
        <f>SUM(H110:H116)</f>
        <v>0</v>
      </c>
      <c r="I109" s="69">
        <f>SUM(I110:I116)</f>
        <v>0</v>
      </c>
      <c r="J109" s="46"/>
    </row>
    <row r="110" spans="1:10" s="27" customFormat="1" ht="15.75" x14ac:dyDescent="0.25">
      <c r="A110" s="36">
        <v>741</v>
      </c>
      <c r="B110" s="37" t="s">
        <v>132</v>
      </c>
      <c r="C110" s="44"/>
      <c r="D110" s="70">
        <v>1061296150</v>
      </c>
      <c r="E110" s="70">
        <f t="shared" si="3"/>
        <v>8000000000</v>
      </c>
      <c r="F110" s="70">
        <f>UNION!D244</f>
        <v>8000000000</v>
      </c>
      <c r="G110" s="70">
        <v>0</v>
      </c>
      <c r="H110" s="70">
        <v>0</v>
      </c>
      <c r="I110" s="70">
        <v>0</v>
      </c>
      <c r="J110" s="46"/>
    </row>
    <row r="111" spans="1:10" ht="15.75" x14ac:dyDescent="0.25">
      <c r="A111" s="36">
        <v>742</v>
      </c>
      <c r="B111" s="37" t="s">
        <v>133</v>
      </c>
      <c r="C111" s="45"/>
      <c r="D111" s="74">
        <v>36007139160</v>
      </c>
      <c r="E111" s="74">
        <f t="shared" si="3"/>
        <v>44259740212</v>
      </c>
      <c r="F111" s="74">
        <f>UNION!D245</f>
        <v>44259740212</v>
      </c>
      <c r="G111" s="74">
        <v>0</v>
      </c>
      <c r="H111" s="74">
        <v>0</v>
      </c>
      <c r="I111" s="74">
        <v>0</v>
      </c>
    </row>
    <row r="112" spans="1:10" ht="15.75" x14ac:dyDescent="0.25">
      <c r="A112" s="36">
        <v>743</v>
      </c>
      <c r="B112" s="37" t="s">
        <v>134</v>
      </c>
      <c r="C112" s="45"/>
      <c r="D112" s="74">
        <v>0</v>
      </c>
      <c r="E112" s="74">
        <f t="shared" si="3"/>
        <v>0</v>
      </c>
      <c r="F112" s="74">
        <f>UNION!D246</f>
        <v>0</v>
      </c>
      <c r="G112" s="74">
        <v>0</v>
      </c>
      <c r="H112" s="74">
        <v>0</v>
      </c>
      <c r="I112" s="74">
        <v>0</v>
      </c>
    </row>
    <row r="113" spans="1:24" ht="15.75" x14ac:dyDescent="0.25">
      <c r="A113" s="36">
        <v>744</v>
      </c>
      <c r="B113" s="37" t="s">
        <v>221</v>
      </c>
      <c r="C113" s="45"/>
      <c r="D113" s="74">
        <v>0</v>
      </c>
      <c r="E113" s="74">
        <f t="shared" si="3"/>
        <v>0</v>
      </c>
      <c r="F113" s="74">
        <f>UNION!D247</f>
        <v>0</v>
      </c>
      <c r="G113" s="74">
        <v>0</v>
      </c>
      <c r="H113" s="74">
        <v>0</v>
      </c>
      <c r="I113" s="74">
        <v>0</v>
      </c>
    </row>
    <row r="114" spans="1:24" ht="15.75" x14ac:dyDescent="0.25">
      <c r="A114" s="36">
        <v>745</v>
      </c>
      <c r="B114" s="37" t="s">
        <v>135</v>
      </c>
      <c r="C114" s="45"/>
      <c r="D114" s="74">
        <v>0</v>
      </c>
      <c r="E114" s="74">
        <f t="shared" si="3"/>
        <v>0</v>
      </c>
      <c r="F114" s="74">
        <f>UNION!D248</f>
        <v>0</v>
      </c>
      <c r="G114" s="74">
        <v>0</v>
      </c>
      <c r="H114" s="74">
        <v>0</v>
      </c>
      <c r="I114" s="74">
        <v>0</v>
      </c>
    </row>
    <row r="115" spans="1:24" ht="15.75" x14ac:dyDescent="0.25">
      <c r="A115" s="36">
        <v>746</v>
      </c>
      <c r="B115" s="37" t="s">
        <v>136</v>
      </c>
      <c r="C115" s="45"/>
      <c r="D115" s="74">
        <v>0</v>
      </c>
      <c r="E115" s="74">
        <f t="shared" si="3"/>
        <v>0</v>
      </c>
      <c r="F115" s="74">
        <f>UNION!D249</f>
        <v>0</v>
      </c>
      <c r="G115" s="74">
        <v>0</v>
      </c>
      <c r="H115" s="74">
        <v>0</v>
      </c>
      <c r="I115" s="74">
        <v>0</v>
      </c>
    </row>
    <row r="116" spans="1:24" ht="15.75" x14ac:dyDescent="0.25">
      <c r="A116" s="36">
        <v>748</v>
      </c>
      <c r="B116" s="37" t="s">
        <v>137</v>
      </c>
      <c r="C116" s="45"/>
      <c r="D116" s="74">
        <v>0</v>
      </c>
      <c r="E116" s="74">
        <f t="shared" si="3"/>
        <v>587421100</v>
      </c>
      <c r="F116" s="74">
        <f>UNION!D250</f>
        <v>587421100</v>
      </c>
      <c r="G116" s="74">
        <v>0</v>
      </c>
      <c r="H116" s="74">
        <v>0</v>
      </c>
      <c r="I116" s="74">
        <v>0</v>
      </c>
    </row>
    <row r="117" spans="1:24" ht="15.75" x14ac:dyDescent="0.25">
      <c r="A117" s="34">
        <v>75</v>
      </c>
      <c r="B117" s="39" t="s">
        <v>138</v>
      </c>
      <c r="C117" s="39"/>
      <c r="D117" s="69">
        <f>D118+D119+D120</f>
        <v>2020906257</v>
      </c>
      <c r="E117" s="11">
        <f t="shared" si="3"/>
        <v>0</v>
      </c>
      <c r="F117" s="69">
        <f>F118+F119+F120</f>
        <v>0</v>
      </c>
      <c r="G117" s="69">
        <f>SUM(G118:G119)</f>
        <v>0</v>
      </c>
      <c r="H117" s="69">
        <f>SUM(H118:H119)</f>
        <v>0</v>
      </c>
      <c r="I117" s="69">
        <f>SUM(I118:I119)</f>
        <v>0</v>
      </c>
    </row>
    <row r="118" spans="1:24" ht="15.75" x14ac:dyDescent="0.25">
      <c r="A118" s="36">
        <v>751</v>
      </c>
      <c r="B118" s="45" t="s">
        <v>139</v>
      </c>
      <c r="C118" s="45"/>
      <c r="D118" s="71">
        <v>2023985</v>
      </c>
      <c r="E118" s="71">
        <f t="shared" si="3"/>
        <v>0</v>
      </c>
      <c r="F118" s="71">
        <f>UNION!D252</f>
        <v>0</v>
      </c>
      <c r="G118" s="71">
        <v>0</v>
      </c>
      <c r="H118" s="71">
        <v>0</v>
      </c>
      <c r="I118" s="71">
        <v>0</v>
      </c>
    </row>
    <row r="119" spans="1:24" ht="15.75" x14ac:dyDescent="0.25">
      <c r="A119" s="36">
        <v>752</v>
      </c>
      <c r="B119" s="47" t="s">
        <v>140</v>
      </c>
      <c r="C119" s="47"/>
      <c r="D119" s="71">
        <v>0</v>
      </c>
      <c r="E119" s="71">
        <f t="shared" si="3"/>
        <v>0</v>
      </c>
      <c r="F119" s="71">
        <f>UNION!D253</f>
        <v>0</v>
      </c>
      <c r="G119" s="71">
        <v>0</v>
      </c>
      <c r="H119" s="71">
        <v>0</v>
      </c>
      <c r="I119" s="71">
        <v>0</v>
      </c>
    </row>
    <row r="120" spans="1:24" ht="15.75" x14ac:dyDescent="0.25">
      <c r="A120" s="34">
        <v>758</v>
      </c>
      <c r="B120" s="31" t="s">
        <v>141</v>
      </c>
      <c r="C120" s="31"/>
      <c r="D120" s="69">
        <f>SUM(D121:D122)</f>
        <v>2018882272</v>
      </c>
      <c r="E120" s="11">
        <f t="shared" si="3"/>
        <v>0</v>
      </c>
      <c r="F120" s="69">
        <f>SUM(F121:F122)</f>
        <v>0</v>
      </c>
      <c r="G120" s="69">
        <f>SUM(G121:G122)</f>
        <v>0</v>
      </c>
      <c r="H120" s="69">
        <f>SUM(H121:H122)</f>
        <v>0</v>
      </c>
      <c r="I120" s="69">
        <f>SUM(I121:I122)</f>
        <v>0</v>
      </c>
    </row>
    <row r="121" spans="1:24" ht="15.75" x14ac:dyDescent="0.25">
      <c r="A121" s="36">
        <v>7581</v>
      </c>
      <c r="B121" s="37" t="s">
        <v>142</v>
      </c>
      <c r="C121" s="47"/>
      <c r="D121" s="70">
        <v>0</v>
      </c>
      <c r="E121" s="70">
        <f>SUM(F121:I121)</f>
        <v>0</v>
      </c>
      <c r="F121" s="70">
        <f>UNION!D255</f>
        <v>0</v>
      </c>
      <c r="G121" s="70">
        <v>0</v>
      </c>
      <c r="H121" s="70">
        <v>0</v>
      </c>
      <c r="I121" s="70">
        <v>0</v>
      </c>
      <c r="W121" s="29"/>
      <c r="X121" s="29"/>
    </row>
    <row r="122" spans="1:24" ht="15.75" x14ac:dyDescent="0.25">
      <c r="A122" s="36">
        <v>7582</v>
      </c>
      <c r="B122" s="37" t="s">
        <v>141</v>
      </c>
      <c r="C122" s="47"/>
      <c r="D122" s="70">
        <v>2018882272</v>
      </c>
      <c r="E122" s="70">
        <f t="shared" si="3"/>
        <v>0</v>
      </c>
      <c r="F122" s="70">
        <f>UNION!D256</f>
        <v>0</v>
      </c>
      <c r="G122" s="70">
        <v>0</v>
      </c>
      <c r="H122" s="70">
        <v>0</v>
      </c>
      <c r="I122" s="70">
        <v>0</v>
      </c>
      <c r="W122" s="29"/>
      <c r="X122" s="29"/>
    </row>
    <row r="123" spans="1:24" s="27" customFormat="1" ht="15.75" x14ac:dyDescent="0.25">
      <c r="A123" s="34">
        <v>77</v>
      </c>
      <c r="B123" s="31" t="s">
        <v>143</v>
      </c>
      <c r="C123" s="31"/>
      <c r="D123" s="69">
        <f>SUM(D124:D129)</f>
        <v>349826</v>
      </c>
      <c r="E123" s="11">
        <f t="shared" si="3"/>
        <v>0</v>
      </c>
      <c r="F123" s="69">
        <f>SUM(F124:F129)</f>
        <v>0</v>
      </c>
      <c r="G123" s="69">
        <f>SUM(G124:G129)</f>
        <v>0</v>
      </c>
      <c r="H123" s="69">
        <f>SUM(H124:H129)</f>
        <v>0</v>
      </c>
      <c r="I123" s="69">
        <f>SUM(I124:I129)</f>
        <v>0</v>
      </c>
      <c r="W123" s="33"/>
      <c r="X123" s="33"/>
    </row>
    <row r="124" spans="1:24" ht="15.75" x14ac:dyDescent="0.25">
      <c r="A124" s="36">
        <v>771</v>
      </c>
      <c r="B124" s="37" t="s">
        <v>144</v>
      </c>
      <c r="C124" s="47"/>
      <c r="D124" s="70">
        <v>0</v>
      </c>
      <c r="E124" s="70">
        <f t="shared" si="3"/>
        <v>0</v>
      </c>
      <c r="F124" s="70">
        <f>UNION!D258</f>
        <v>0</v>
      </c>
      <c r="G124" s="70">
        <v>0</v>
      </c>
      <c r="H124" s="70">
        <v>0</v>
      </c>
      <c r="I124" s="70">
        <v>0</v>
      </c>
      <c r="W124" s="48"/>
      <c r="X124" s="29"/>
    </row>
    <row r="125" spans="1:24" ht="15.75" x14ac:dyDescent="0.25">
      <c r="A125" s="36">
        <v>772</v>
      </c>
      <c r="B125" s="37" t="s">
        <v>145</v>
      </c>
      <c r="C125" s="47"/>
      <c r="D125" s="70">
        <v>0</v>
      </c>
      <c r="E125" s="70">
        <f t="shared" si="3"/>
        <v>0</v>
      </c>
      <c r="F125" s="70">
        <f>UNION!D259</f>
        <v>0</v>
      </c>
      <c r="G125" s="70">
        <v>0</v>
      </c>
      <c r="H125" s="70">
        <v>0</v>
      </c>
      <c r="I125" s="70">
        <v>0</v>
      </c>
      <c r="V125" s="29"/>
      <c r="W125" s="29"/>
      <c r="X125" s="29"/>
    </row>
    <row r="126" spans="1:24" ht="15.75" x14ac:dyDescent="0.25">
      <c r="A126" s="36">
        <v>773</v>
      </c>
      <c r="B126" s="37" t="s">
        <v>146</v>
      </c>
      <c r="C126" s="47"/>
      <c r="D126" s="70">
        <v>0</v>
      </c>
      <c r="E126" s="70">
        <f t="shared" si="3"/>
        <v>0</v>
      </c>
      <c r="F126" s="70">
        <f>UNION!D260</f>
        <v>0</v>
      </c>
      <c r="G126" s="70">
        <v>0</v>
      </c>
      <c r="H126" s="70">
        <v>0</v>
      </c>
      <c r="I126" s="70">
        <v>0</v>
      </c>
      <c r="W126" s="48"/>
      <c r="X126" s="48"/>
    </row>
    <row r="127" spans="1:24" ht="15.75" x14ac:dyDescent="0.25">
      <c r="A127" s="36">
        <v>774</v>
      </c>
      <c r="B127" s="37" t="s">
        <v>147</v>
      </c>
      <c r="C127" s="47"/>
      <c r="D127" s="70">
        <v>0</v>
      </c>
      <c r="E127" s="70">
        <f t="shared" si="3"/>
        <v>0</v>
      </c>
      <c r="F127" s="70">
        <f>UNION!D261</f>
        <v>0</v>
      </c>
      <c r="G127" s="70">
        <v>0</v>
      </c>
      <c r="H127" s="70">
        <v>0</v>
      </c>
      <c r="I127" s="70">
        <v>0</v>
      </c>
    </row>
    <row r="128" spans="1:24" ht="15.75" x14ac:dyDescent="0.25">
      <c r="A128" s="36">
        <v>775</v>
      </c>
      <c r="B128" s="37" t="s">
        <v>148</v>
      </c>
      <c r="C128" s="47"/>
      <c r="D128" s="70">
        <v>349826</v>
      </c>
      <c r="E128" s="70">
        <f t="shared" si="3"/>
        <v>0</v>
      </c>
      <c r="F128" s="70">
        <f>UNION!D262</f>
        <v>0</v>
      </c>
      <c r="G128" s="70">
        <v>0</v>
      </c>
      <c r="H128" s="70">
        <v>0</v>
      </c>
      <c r="I128" s="70">
        <v>0</v>
      </c>
    </row>
    <row r="129" spans="1:9" ht="15.75" x14ac:dyDescent="0.25">
      <c r="A129" s="36">
        <v>778</v>
      </c>
      <c r="B129" s="37" t="s">
        <v>149</v>
      </c>
      <c r="C129" s="47"/>
      <c r="D129" s="70">
        <v>0</v>
      </c>
      <c r="E129" s="70">
        <f t="shared" si="3"/>
        <v>0</v>
      </c>
      <c r="F129" s="70">
        <f>UNION!D263</f>
        <v>0</v>
      </c>
      <c r="G129" s="70">
        <v>0</v>
      </c>
      <c r="H129" s="70">
        <v>0</v>
      </c>
      <c r="I129" s="70">
        <v>0</v>
      </c>
    </row>
    <row r="130" spans="1:9" s="27" customFormat="1" ht="15.75" x14ac:dyDescent="0.25">
      <c r="A130" s="34">
        <v>78</v>
      </c>
      <c r="B130" s="31" t="s">
        <v>150</v>
      </c>
      <c r="C130" s="31"/>
      <c r="D130" s="69">
        <f>SUM(D131:D133)</f>
        <v>0</v>
      </c>
      <c r="E130" s="11">
        <f t="shared" si="3"/>
        <v>0</v>
      </c>
      <c r="F130" s="69">
        <f>SUM(F131:F133)</f>
        <v>0</v>
      </c>
      <c r="G130" s="69">
        <f>SUM(G131:G133)</f>
        <v>0</v>
      </c>
      <c r="H130" s="69">
        <f>SUM(H131:H133)</f>
        <v>0</v>
      </c>
      <c r="I130" s="69">
        <f>SUM(I131:I133)</f>
        <v>0</v>
      </c>
    </row>
    <row r="131" spans="1:9" ht="15.75" x14ac:dyDescent="0.25">
      <c r="A131" s="36">
        <v>781</v>
      </c>
      <c r="B131" s="37" t="s">
        <v>151</v>
      </c>
      <c r="C131" s="47"/>
      <c r="D131" s="70">
        <v>0</v>
      </c>
      <c r="E131" s="70">
        <f t="shared" si="3"/>
        <v>0</v>
      </c>
      <c r="F131" s="70">
        <f>UNION!D265</f>
        <v>0</v>
      </c>
      <c r="G131" s="70">
        <v>0</v>
      </c>
      <c r="H131" s="70">
        <v>0</v>
      </c>
      <c r="I131" s="70">
        <v>0</v>
      </c>
    </row>
    <row r="132" spans="1:9" ht="15.75" x14ac:dyDescent="0.25">
      <c r="A132" s="36">
        <v>782</v>
      </c>
      <c r="B132" s="37" t="s">
        <v>152</v>
      </c>
      <c r="C132" s="47"/>
      <c r="D132" s="70">
        <v>0</v>
      </c>
      <c r="E132" s="70">
        <f t="shared" si="3"/>
        <v>0</v>
      </c>
      <c r="F132" s="70">
        <f>UNION!D266</f>
        <v>0</v>
      </c>
      <c r="G132" s="70">
        <v>0</v>
      </c>
      <c r="H132" s="70">
        <v>0</v>
      </c>
      <c r="I132" s="70">
        <v>0</v>
      </c>
    </row>
    <row r="133" spans="1:9" s="12" customFormat="1" ht="15.75" x14ac:dyDescent="0.25">
      <c r="A133" s="36">
        <v>789</v>
      </c>
      <c r="B133" s="37" t="s">
        <v>153</v>
      </c>
      <c r="C133" s="47"/>
      <c r="D133" s="70">
        <v>0</v>
      </c>
      <c r="E133" s="70">
        <f t="shared" si="3"/>
        <v>0</v>
      </c>
      <c r="F133" s="70">
        <f>UNION!D267</f>
        <v>0</v>
      </c>
      <c r="G133" s="70">
        <v>0</v>
      </c>
      <c r="H133" s="70">
        <v>0</v>
      </c>
      <c r="I133" s="70">
        <v>0</v>
      </c>
    </row>
    <row r="134" spans="1:9" s="114" customFormat="1" ht="18.75" x14ac:dyDescent="0.3">
      <c r="A134" s="34">
        <v>79</v>
      </c>
      <c r="B134" s="107" t="s">
        <v>222</v>
      </c>
      <c r="C134" s="31"/>
      <c r="D134" s="113">
        <f>D135+D140+D143</f>
        <v>0</v>
      </c>
      <c r="E134" s="11">
        <f t="shared" ref="E134:E144" si="5">SUM(F134:I134)</f>
        <v>0</v>
      </c>
      <c r="F134" s="113">
        <f>F135+F140+F143</f>
        <v>0</v>
      </c>
      <c r="G134" s="113">
        <f>G135+G140+G143</f>
        <v>0</v>
      </c>
      <c r="H134" s="113">
        <f>H135+H140+H143</f>
        <v>0</v>
      </c>
      <c r="I134" s="113">
        <f>I135+I140+I143</f>
        <v>0</v>
      </c>
    </row>
    <row r="135" spans="1:9" s="114" customFormat="1" ht="15.75" x14ac:dyDescent="0.25">
      <c r="A135" s="34">
        <v>791</v>
      </c>
      <c r="B135" s="105" t="s">
        <v>223</v>
      </c>
      <c r="C135" s="31"/>
      <c r="D135" s="113">
        <f>SUM(D136:D139)</f>
        <v>0</v>
      </c>
      <c r="E135" s="11">
        <f t="shared" si="5"/>
        <v>0</v>
      </c>
      <c r="F135" s="113">
        <f>SUM(F136:F139)</f>
        <v>0</v>
      </c>
      <c r="G135" s="113">
        <f>SUM(G136:G139)</f>
        <v>0</v>
      </c>
      <c r="H135" s="113">
        <f>SUM(H136:H139)</f>
        <v>0</v>
      </c>
      <c r="I135" s="113">
        <f>SUM(I136:I139)</f>
        <v>0</v>
      </c>
    </row>
    <row r="136" spans="1:9" s="12" customFormat="1" ht="15.75" x14ac:dyDescent="0.25">
      <c r="A136" s="36">
        <v>7911</v>
      </c>
      <c r="B136" s="106" t="s">
        <v>224</v>
      </c>
      <c r="C136" s="47"/>
      <c r="D136" s="70">
        <v>0</v>
      </c>
      <c r="E136" s="70">
        <f t="shared" si="5"/>
        <v>0</v>
      </c>
      <c r="F136" s="70">
        <v>0</v>
      </c>
      <c r="G136" s="70">
        <v>0</v>
      </c>
      <c r="H136" s="70">
        <v>0</v>
      </c>
      <c r="I136" s="70">
        <v>0</v>
      </c>
    </row>
    <row r="137" spans="1:9" s="12" customFormat="1" ht="15.75" x14ac:dyDescent="0.25">
      <c r="A137" s="36">
        <v>7912</v>
      </c>
      <c r="B137" s="106" t="s">
        <v>225</v>
      </c>
      <c r="C137" s="47"/>
      <c r="D137" s="70">
        <v>0</v>
      </c>
      <c r="E137" s="70">
        <f t="shared" si="5"/>
        <v>0</v>
      </c>
      <c r="F137" s="70">
        <v>0</v>
      </c>
      <c r="G137" s="70">
        <v>0</v>
      </c>
      <c r="H137" s="70">
        <v>0</v>
      </c>
      <c r="I137" s="70">
        <v>0</v>
      </c>
    </row>
    <row r="138" spans="1:9" s="12" customFormat="1" ht="15.75" x14ac:dyDescent="0.25">
      <c r="A138" s="36">
        <v>7913</v>
      </c>
      <c r="B138" s="106" t="s">
        <v>226</v>
      </c>
      <c r="C138" s="47"/>
      <c r="D138" s="70">
        <v>0</v>
      </c>
      <c r="E138" s="70">
        <f t="shared" si="5"/>
        <v>0</v>
      </c>
      <c r="F138" s="70">
        <v>0</v>
      </c>
      <c r="G138" s="70">
        <v>0</v>
      </c>
      <c r="H138" s="70">
        <v>0</v>
      </c>
      <c r="I138" s="70">
        <v>0</v>
      </c>
    </row>
    <row r="139" spans="1:9" ht="15.75" x14ac:dyDescent="0.25">
      <c r="A139" s="36">
        <v>7914</v>
      </c>
      <c r="B139" s="106" t="s">
        <v>227</v>
      </c>
      <c r="C139" s="47"/>
      <c r="D139" s="70">
        <v>0</v>
      </c>
      <c r="E139" s="70">
        <f t="shared" si="5"/>
        <v>0</v>
      </c>
      <c r="F139" s="70">
        <v>0</v>
      </c>
      <c r="G139" s="70">
        <v>0</v>
      </c>
      <c r="H139" s="70">
        <v>0</v>
      </c>
      <c r="I139" s="70">
        <v>0</v>
      </c>
    </row>
    <row r="140" spans="1:9" s="27" customFormat="1" ht="15.75" x14ac:dyDescent="0.25">
      <c r="A140" s="34">
        <v>792</v>
      </c>
      <c r="B140" s="105" t="s">
        <v>228</v>
      </c>
      <c r="C140" s="31"/>
      <c r="D140" s="113">
        <f>SUM(D141:D142)</f>
        <v>0</v>
      </c>
      <c r="E140" s="11">
        <f t="shared" si="5"/>
        <v>0</v>
      </c>
      <c r="F140" s="113">
        <f>SUM(F141:F142)</f>
        <v>0</v>
      </c>
      <c r="G140" s="113">
        <f>SUM(G141:G142)</f>
        <v>0</v>
      </c>
      <c r="H140" s="113">
        <f>SUM(H141:H142)</f>
        <v>0</v>
      </c>
      <c r="I140" s="113">
        <f>SUM(I141:I142)</f>
        <v>0</v>
      </c>
    </row>
    <row r="141" spans="1:9" ht="15.75" x14ac:dyDescent="0.25">
      <c r="A141" s="36">
        <v>7921</v>
      </c>
      <c r="B141" s="106" t="s">
        <v>229</v>
      </c>
      <c r="C141" s="47"/>
      <c r="D141" s="70">
        <v>0</v>
      </c>
      <c r="E141" s="70">
        <f t="shared" si="5"/>
        <v>0</v>
      </c>
      <c r="F141" s="70">
        <v>0</v>
      </c>
      <c r="G141" s="70">
        <v>0</v>
      </c>
      <c r="H141" s="70">
        <v>0</v>
      </c>
      <c r="I141" s="70">
        <v>0</v>
      </c>
    </row>
    <row r="142" spans="1:9" ht="15.75" x14ac:dyDescent="0.25">
      <c r="A142" s="36">
        <v>7922</v>
      </c>
      <c r="B142" s="106" t="s">
        <v>230</v>
      </c>
      <c r="C142" s="47"/>
      <c r="D142" s="70">
        <v>0</v>
      </c>
      <c r="E142" s="70">
        <f t="shared" si="5"/>
        <v>0</v>
      </c>
      <c r="F142" s="70">
        <v>0</v>
      </c>
      <c r="G142" s="70">
        <v>0</v>
      </c>
      <c r="H142" s="70">
        <v>0</v>
      </c>
      <c r="I142" s="70">
        <v>0</v>
      </c>
    </row>
    <row r="143" spans="1:9" s="27" customFormat="1" ht="15.75" x14ac:dyDescent="0.25">
      <c r="A143" s="34">
        <v>793</v>
      </c>
      <c r="B143" s="105" t="s">
        <v>231</v>
      </c>
      <c r="C143" s="31"/>
      <c r="D143" s="113">
        <f>D144</f>
        <v>0</v>
      </c>
      <c r="E143" s="11">
        <f t="shared" si="5"/>
        <v>0</v>
      </c>
      <c r="F143" s="113">
        <f>F144</f>
        <v>0</v>
      </c>
      <c r="G143" s="113">
        <f>G144</f>
        <v>0</v>
      </c>
      <c r="H143" s="113">
        <f>H144</f>
        <v>0</v>
      </c>
      <c r="I143" s="113">
        <f>I144</f>
        <v>0</v>
      </c>
    </row>
    <row r="144" spans="1:9" s="12" customFormat="1" ht="15.75" x14ac:dyDescent="0.25">
      <c r="A144" s="112">
        <v>7931</v>
      </c>
      <c r="B144" s="111" t="s">
        <v>231</v>
      </c>
      <c r="C144" s="49"/>
      <c r="D144" s="75">
        <v>0</v>
      </c>
      <c r="E144" s="116">
        <f t="shared" si="5"/>
        <v>0</v>
      </c>
      <c r="F144" s="75">
        <v>0</v>
      </c>
      <c r="G144" s="75">
        <v>0</v>
      </c>
      <c r="H144" s="75">
        <v>0</v>
      </c>
      <c r="I144" s="75">
        <v>0</v>
      </c>
    </row>
    <row r="145" spans="2:9" x14ac:dyDescent="0.25">
      <c r="B145" s="12"/>
    </row>
    <row r="147" spans="2:9" ht="15.75" x14ac:dyDescent="0.25">
      <c r="E147" s="38"/>
    </row>
    <row r="151" spans="2:9" x14ac:dyDescent="0.25">
      <c r="D151" s="76"/>
    </row>
    <row r="152" spans="2:9" x14ac:dyDescent="0.25">
      <c r="G152" s="52"/>
    </row>
    <row r="153" spans="2:9" x14ac:dyDescent="0.25">
      <c r="D153" s="76"/>
      <c r="E153" s="52"/>
      <c r="G153" s="52"/>
    </row>
    <row r="154" spans="2:9" x14ac:dyDescent="0.25">
      <c r="D154" s="76"/>
      <c r="G154" s="52"/>
    </row>
    <row r="155" spans="2:9" x14ac:dyDescent="0.25">
      <c r="D155" s="76"/>
      <c r="G155" s="52"/>
    </row>
    <row r="156" spans="2:9" x14ac:dyDescent="0.25">
      <c r="D156" s="76"/>
      <c r="G156" s="52"/>
    </row>
    <row r="158" spans="2:9" x14ac:dyDescent="0.25">
      <c r="D158" s="77"/>
      <c r="I158" s="1"/>
    </row>
    <row r="159" spans="2:9" x14ac:dyDescent="0.25">
      <c r="D159" s="77"/>
      <c r="I159" s="1"/>
    </row>
    <row r="160" spans="2:9" x14ac:dyDescent="0.25">
      <c r="D160" s="77"/>
      <c r="H160" s="1"/>
      <c r="I160" s="1"/>
    </row>
    <row r="161" spans="4:9" x14ac:dyDescent="0.25">
      <c r="D161" s="78"/>
      <c r="H161" s="1"/>
      <c r="I161" s="1"/>
    </row>
    <row r="162" spans="4:9" x14ac:dyDescent="0.25">
      <c r="D162" s="78"/>
      <c r="E162" s="52"/>
      <c r="H162" s="1"/>
      <c r="I162" s="1"/>
    </row>
    <row r="163" spans="4:9" x14ac:dyDescent="0.25">
      <c r="D163" s="78"/>
      <c r="H163" s="1"/>
      <c r="I163" s="1"/>
    </row>
    <row r="164" spans="4:9" x14ac:dyDescent="0.25">
      <c r="D164" s="78"/>
      <c r="I164" s="1"/>
    </row>
    <row r="165" spans="4:9" x14ac:dyDescent="0.25">
      <c r="D165" s="78"/>
      <c r="E165" s="52"/>
      <c r="I165" s="1"/>
    </row>
    <row r="166" spans="4:9" x14ac:dyDescent="0.25">
      <c r="D166" s="78"/>
      <c r="E166" s="52"/>
      <c r="I166" s="1"/>
    </row>
    <row r="167" spans="4:9" x14ac:dyDescent="0.25">
      <c r="D167" s="79"/>
      <c r="E167" s="52"/>
      <c r="I167" s="1"/>
    </row>
    <row r="168" spans="4:9" x14ac:dyDescent="0.25">
      <c r="D168" s="79"/>
      <c r="I168" s="1"/>
    </row>
    <row r="169" spans="4:9" x14ac:dyDescent="0.25">
      <c r="D169" s="76"/>
      <c r="E169" s="52"/>
    </row>
  </sheetData>
  <sheetProtection selectLockedCells="1" selectUnlockedCells="1"/>
  <mergeCells count="3">
    <mergeCell ref="E2:I2"/>
    <mergeCell ref="E1:G1"/>
    <mergeCell ref="A1:D1"/>
  </mergeCells>
  <pageMargins left="0.19685039370078741" right="0.19685039370078741" top="0.51181102362204722" bottom="0.59055118110236227" header="0.51181102362204722" footer="0.51181102362204722"/>
  <pageSetup paperSize="9" scale="61" firstPageNumber="0" orientation="landscape" horizontalDpi="300" verticalDpi="300" r:id="rId1"/>
  <headerFooter alignWithMargins="0"/>
  <rowBreaks count="3" manualBreakCount="3">
    <brk id="37" max="16383" man="1"/>
    <brk id="62" max="16383" man="1"/>
    <brk id="116" max="16383" man="1"/>
  </rowBreaks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R291"/>
  <sheetViews>
    <sheetView tabSelected="1" workbookViewId="0">
      <selection activeCell="D13" sqref="D13"/>
    </sheetView>
  </sheetViews>
  <sheetFormatPr baseColWidth="10" defaultColWidth="11.42578125" defaultRowHeight="15" x14ac:dyDescent="0.25"/>
  <cols>
    <col min="1" max="1" width="9.7109375" style="66" customWidth="1"/>
    <col min="2" max="2" width="54.5703125" style="66" customWidth="1"/>
    <col min="3" max="3" width="28.7109375" style="66" customWidth="1"/>
    <col min="4" max="4" width="26.7109375" style="66" customWidth="1"/>
    <col min="5" max="5" width="24.85546875" style="184" customWidth="1"/>
    <col min="6" max="6" width="20.42578125" style="1" customWidth="1"/>
    <col min="7" max="7" width="19.28515625" style="1" customWidth="1"/>
    <col min="8" max="8" width="16" style="1" customWidth="1"/>
    <col min="9" max="9" width="16.85546875" style="1" customWidth="1"/>
    <col min="10" max="10" width="16.5703125" style="1" customWidth="1"/>
    <col min="11" max="11" width="17.42578125" style="1" customWidth="1"/>
    <col min="12" max="12" width="16.140625" style="1" customWidth="1"/>
    <col min="13" max="14" width="11.42578125" style="1"/>
    <col min="15" max="15" width="40.42578125" style="1" customWidth="1"/>
    <col min="16" max="16" width="16" style="1" customWidth="1"/>
    <col min="17" max="17" width="20.5703125" style="1" customWidth="1"/>
    <col min="18" max="18" width="16.5703125" style="1" customWidth="1"/>
    <col min="19" max="19" width="13.5703125" style="1" customWidth="1"/>
    <col min="20" max="20" width="13.42578125" style="1" customWidth="1"/>
    <col min="21" max="16384" width="11.42578125" style="1"/>
  </cols>
  <sheetData>
    <row r="1" spans="1:15" ht="18.75" x14ac:dyDescent="0.3">
      <c r="C1" s="133" t="s">
        <v>242</v>
      </c>
    </row>
    <row r="2" spans="1:15" ht="15.75" x14ac:dyDescent="0.25">
      <c r="A2" s="134"/>
      <c r="B2" s="134"/>
      <c r="C2" s="168" t="s">
        <v>167</v>
      </c>
      <c r="D2" s="169"/>
    </row>
    <row r="3" spans="1:15" ht="15.75" x14ac:dyDescent="0.25">
      <c r="A3" s="134"/>
      <c r="B3" s="134"/>
      <c r="C3" s="134" t="s">
        <v>166</v>
      </c>
      <c r="D3" s="171">
        <v>2020</v>
      </c>
      <c r="E3" s="185" t="s">
        <v>379</v>
      </c>
      <c r="F3" s="1" t="s">
        <v>380</v>
      </c>
      <c r="G3" s="1" t="s">
        <v>381</v>
      </c>
      <c r="H3" s="1" t="s">
        <v>382</v>
      </c>
    </row>
    <row r="4" spans="1:15" ht="15.75" x14ac:dyDescent="0.25">
      <c r="A4" s="134"/>
      <c r="B4" s="141" t="s">
        <v>5</v>
      </c>
      <c r="C4" s="135">
        <f>C5+C243</f>
        <v>52869806191</v>
      </c>
      <c r="D4" s="172">
        <f>D5+D243</f>
        <v>91568908858.080002</v>
      </c>
      <c r="E4" s="185"/>
      <c r="F4" s="38"/>
    </row>
    <row r="5" spans="1:15" ht="15.75" x14ac:dyDescent="0.25">
      <c r="A5" s="134"/>
      <c r="B5" s="141" t="s">
        <v>6</v>
      </c>
      <c r="C5" s="135">
        <f>C6+C7+C239+C251+C257</f>
        <v>52869806191</v>
      </c>
      <c r="D5" s="172">
        <f>D6+D7+D239+D257</f>
        <v>38721747546.080002</v>
      </c>
      <c r="E5" s="185"/>
      <c r="F5" s="131"/>
      <c r="G5" s="131"/>
    </row>
    <row r="6" spans="1:15" ht="15.75" x14ac:dyDescent="0.25">
      <c r="A6" s="134"/>
      <c r="B6" s="142" t="s">
        <v>7</v>
      </c>
      <c r="C6" s="135">
        <f>C8</f>
        <v>42046612287</v>
      </c>
      <c r="D6" s="172">
        <f>D8</f>
        <v>33788454162.080002</v>
      </c>
      <c r="E6" s="185"/>
      <c r="F6" s="131"/>
      <c r="G6" s="131"/>
    </row>
    <row r="7" spans="1:15" ht="15.75" x14ac:dyDescent="0.25">
      <c r="A7" s="134"/>
      <c r="B7" s="142" t="s">
        <v>8</v>
      </c>
      <c r="C7" s="135">
        <f>C177</f>
        <v>8802287647</v>
      </c>
      <c r="D7" s="172">
        <f>D177</f>
        <v>4933293384</v>
      </c>
      <c r="E7" s="185"/>
      <c r="F7" s="131"/>
      <c r="G7" s="131"/>
    </row>
    <row r="8" spans="1:15" ht="15.75" x14ac:dyDescent="0.25">
      <c r="A8" s="148">
        <v>71</v>
      </c>
      <c r="B8" s="110" t="s">
        <v>9</v>
      </c>
      <c r="C8" s="135">
        <f>C9+C52+C97+C136+C155+C160+C168</f>
        <v>42046612287</v>
      </c>
      <c r="D8" s="172">
        <f>D9+D52+D97+D136+D155+D160+D168</f>
        <v>33788454162.080002</v>
      </c>
      <c r="E8" s="186"/>
      <c r="F8" s="131"/>
      <c r="G8" s="131"/>
    </row>
    <row r="9" spans="1:15" ht="15.75" x14ac:dyDescent="0.25">
      <c r="A9" s="148">
        <v>711</v>
      </c>
      <c r="B9" s="110" t="s">
        <v>354</v>
      </c>
      <c r="C9" s="135">
        <f>C10+C13+C22+C48+C50</f>
        <v>2740960155</v>
      </c>
      <c r="D9" s="172">
        <f>D10+D13+D22+D48+D50</f>
        <v>2781476690</v>
      </c>
      <c r="E9" s="186"/>
      <c r="F9" s="14"/>
      <c r="H9" s="132"/>
      <c r="O9" s="14"/>
    </row>
    <row r="10" spans="1:15" ht="15.75" x14ac:dyDescent="0.25">
      <c r="A10" s="148">
        <v>7111</v>
      </c>
      <c r="B10" s="110" t="s">
        <v>54</v>
      </c>
      <c r="C10" s="135">
        <f>SUM(C11:C12)</f>
        <v>1146302768</v>
      </c>
      <c r="D10" s="172">
        <f>SUM(D11:D12)</f>
        <v>1180434799</v>
      </c>
      <c r="E10" s="187"/>
      <c r="F10" s="14"/>
      <c r="H10" s="48"/>
    </row>
    <row r="11" spans="1:15" ht="15.75" x14ac:dyDescent="0.25">
      <c r="A11" s="100">
        <v>71111</v>
      </c>
      <c r="B11" s="129" t="s">
        <v>55</v>
      </c>
      <c r="C11" s="92">
        <v>943966437</v>
      </c>
      <c r="D11" s="173">
        <v>943966437</v>
      </c>
      <c r="E11" s="186"/>
      <c r="F11" s="14"/>
    </row>
    <row r="12" spans="1:15" ht="15.75" x14ac:dyDescent="0.25">
      <c r="A12" s="100">
        <v>71112</v>
      </c>
      <c r="B12" s="129" t="s">
        <v>56</v>
      </c>
      <c r="C12" s="65">
        <v>202336331</v>
      </c>
      <c r="D12" s="173">
        <v>236468362</v>
      </c>
      <c r="E12" s="186"/>
    </row>
    <row r="13" spans="1:15" ht="15.75" x14ac:dyDescent="0.25">
      <c r="A13" s="148">
        <v>7112</v>
      </c>
      <c r="B13" s="110" t="s">
        <v>57</v>
      </c>
      <c r="C13" s="135">
        <f>SUM(C14:C21)</f>
        <v>34673684</v>
      </c>
      <c r="D13" s="172">
        <f>SUM(D14:D21)</f>
        <v>104185967</v>
      </c>
      <c r="E13" s="186"/>
    </row>
    <row r="14" spans="1:15" ht="15.75" x14ac:dyDescent="0.25">
      <c r="A14" s="100">
        <v>71121</v>
      </c>
      <c r="B14" s="129" t="s">
        <v>58</v>
      </c>
      <c r="C14" s="92">
        <v>30893325</v>
      </c>
      <c r="D14" s="173">
        <v>41359950</v>
      </c>
    </row>
    <row r="15" spans="1:15" ht="15.75" x14ac:dyDescent="0.25">
      <c r="A15" s="100">
        <v>71122</v>
      </c>
      <c r="B15" s="129" t="s">
        <v>59</v>
      </c>
      <c r="C15" s="92">
        <v>0</v>
      </c>
      <c r="D15" s="173">
        <v>750000</v>
      </c>
    </row>
    <row r="16" spans="1:15" ht="15.75" x14ac:dyDescent="0.25">
      <c r="A16" s="100">
        <v>71123</v>
      </c>
      <c r="B16" s="129" t="s">
        <v>60</v>
      </c>
      <c r="C16" s="92">
        <v>1616634</v>
      </c>
      <c r="D16" s="173">
        <v>4587930</v>
      </c>
    </row>
    <row r="17" spans="1:5" ht="15.75" x14ac:dyDescent="0.25">
      <c r="A17" s="100">
        <v>71124</v>
      </c>
      <c r="B17" s="129" t="s">
        <v>61</v>
      </c>
      <c r="C17" s="92">
        <v>259045</v>
      </c>
      <c r="D17" s="173">
        <v>581124</v>
      </c>
    </row>
    <row r="18" spans="1:5" ht="15.75" x14ac:dyDescent="0.25">
      <c r="A18" s="100">
        <v>71125</v>
      </c>
      <c r="B18" s="129" t="s">
        <v>62</v>
      </c>
      <c r="C18" s="92">
        <v>0</v>
      </c>
      <c r="D18" s="173">
        <v>500000</v>
      </c>
    </row>
    <row r="19" spans="1:5" ht="15.75" x14ac:dyDescent="0.25">
      <c r="A19" s="100">
        <v>71126</v>
      </c>
      <c r="B19" s="129" t="s">
        <v>63</v>
      </c>
      <c r="C19" s="92">
        <v>1904680</v>
      </c>
      <c r="D19" s="173">
        <v>1909938</v>
      </c>
    </row>
    <row r="20" spans="1:5" ht="15.75" x14ac:dyDescent="0.25">
      <c r="A20" s="100">
        <v>71127</v>
      </c>
      <c r="B20" s="129" t="s">
        <v>64</v>
      </c>
      <c r="C20" s="92">
        <v>0</v>
      </c>
      <c r="D20" s="173">
        <v>1032735</v>
      </c>
    </row>
    <row r="21" spans="1:5" ht="15.75" x14ac:dyDescent="0.25">
      <c r="A21" s="100">
        <v>71128</v>
      </c>
      <c r="B21" s="129" t="s">
        <v>239</v>
      </c>
      <c r="C21" s="92">
        <v>0</v>
      </c>
      <c r="D21" s="173">
        <v>53464290</v>
      </c>
      <c r="E21" s="186"/>
    </row>
    <row r="22" spans="1:5" ht="15.75" x14ac:dyDescent="0.25">
      <c r="A22" s="148">
        <v>7113</v>
      </c>
      <c r="B22" s="110" t="s">
        <v>65</v>
      </c>
      <c r="C22" s="135">
        <f>C23+C34</f>
        <v>1404150527</v>
      </c>
      <c r="D22" s="172">
        <f>D23+D34</f>
        <v>1182630372</v>
      </c>
      <c r="E22" s="186"/>
    </row>
    <row r="23" spans="1:5" ht="15.75" x14ac:dyDescent="0.25">
      <c r="A23" s="148">
        <v>71131</v>
      </c>
      <c r="B23" s="110" t="s">
        <v>233</v>
      </c>
      <c r="C23" s="135">
        <f>SUM(C24:C33)</f>
        <v>494821417</v>
      </c>
      <c r="D23" s="172">
        <f>SUM(D24:D33)</f>
        <v>367778941</v>
      </c>
      <c r="E23" s="186"/>
    </row>
    <row r="24" spans="1:5" s="160" customFormat="1" ht="15.75" x14ac:dyDescent="0.25">
      <c r="A24" s="156">
        <v>711311</v>
      </c>
      <c r="B24" s="157" t="s">
        <v>66</v>
      </c>
      <c r="C24" s="161">
        <v>22857086</v>
      </c>
      <c r="D24" s="174">
        <v>42000000</v>
      </c>
      <c r="E24" s="188"/>
    </row>
    <row r="25" spans="1:5" s="160" customFormat="1" ht="15.75" x14ac:dyDescent="0.25">
      <c r="A25" s="156">
        <v>711312</v>
      </c>
      <c r="B25" s="157" t="s">
        <v>68</v>
      </c>
      <c r="C25" s="162">
        <v>161785991</v>
      </c>
      <c r="D25" s="175">
        <f>112248898+80177784</f>
        <v>192426682</v>
      </c>
      <c r="E25" s="188"/>
    </row>
    <row r="26" spans="1:5" s="160" customFormat="1" ht="15.75" x14ac:dyDescent="0.25">
      <c r="A26" s="156">
        <v>711313</v>
      </c>
      <c r="B26" s="157" t="s">
        <v>70</v>
      </c>
      <c r="C26" s="161">
        <v>91870314</v>
      </c>
      <c r="D26" s="174">
        <v>44550089</v>
      </c>
      <c r="E26" s="188"/>
    </row>
    <row r="27" spans="1:5" s="160" customFormat="1" ht="15.75" x14ac:dyDescent="0.25">
      <c r="A27" s="156">
        <v>711314</v>
      </c>
      <c r="B27" s="157" t="s">
        <v>240</v>
      </c>
      <c r="C27" s="161">
        <v>24875718</v>
      </c>
      <c r="D27" s="174">
        <v>0</v>
      </c>
      <c r="E27" s="188"/>
    </row>
    <row r="28" spans="1:5" s="160" customFormat="1" ht="15.75" x14ac:dyDescent="0.25">
      <c r="A28" s="156">
        <v>711315</v>
      </c>
      <c r="B28" s="157" t="s">
        <v>67</v>
      </c>
      <c r="C28" s="161">
        <v>111729697</v>
      </c>
      <c r="D28" s="174">
        <v>41405832</v>
      </c>
      <c r="E28" s="188"/>
    </row>
    <row r="29" spans="1:5" s="160" customFormat="1" ht="15.75" x14ac:dyDescent="0.25">
      <c r="A29" s="156">
        <v>711316</v>
      </c>
      <c r="B29" s="157" t="s">
        <v>171</v>
      </c>
      <c r="C29" s="161">
        <v>51632630</v>
      </c>
      <c r="D29" s="174">
        <v>0</v>
      </c>
      <c r="E29" s="189"/>
    </row>
    <row r="30" spans="1:5" s="160" customFormat="1" ht="15.75" x14ac:dyDescent="0.25">
      <c r="A30" s="156">
        <v>711317</v>
      </c>
      <c r="B30" s="157" t="s">
        <v>69</v>
      </c>
      <c r="C30" s="161">
        <v>11170249</v>
      </c>
      <c r="D30" s="176">
        <v>14293044</v>
      </c>
      <c r="E30" s="189"/>
    </row>
    <row r="31" spans="1:5" s="160" customFormat="1" ht="15.75" x14ac:dyDescent="0.25">
      <c r="A31" s="156">
        <v>711318</v>
      </c>
      <c r="B31" s="157" t="s">
        <v>234</v>
      </c>
      <c r="C31" s="161">
        <v>18899732</v>
      </c>
      <c r="D31" s="174">
        <f>9161268+7878690</f>
        <v>17039958</v>
      </c>
      <c r="E31" s="189"/>
    </row>
    <row r="32" spans="1:5" s="160" customFormat="1" ht="15.75" x14ac:dyDescent="0.25">
      <c r="A32" s="156">
        <v>711319</v>
      </c>
      <c r="B32" s="157" t="s">
        <v>241</v>
      </c>
      <c r="C32" s="161">
        <v>0</v>
      </c>
      <c r="D32" s="174">
        <v>16063336</v>
      </c>
      <c r="E32" s="189"/>
    </row>
    <row r="33" spans="1:5" s="160" customFormat="1" ht="15.75" x14ac:dyDescent="0.25">
      <c r="A33" s="156">
        <v>711320</v>
      </c>
      <c r="B33" s="157" t="s">
        <v>172</v>
      </c>
      <c r="C33" s="161">
        <v>0</v>
      </c>
      <c r="D33" s="174">
        <v>0</v>
      </c>
      <c r="E33" s="189"/>
    </row>
    <row r="34" spans="1:5" s="27" customFormat="1" ht="15.75" x14ac:dyDescent="0.25">
      <c r="A34" s="148">
        <v>71132</v>
      </c>
      <c r="B34" s="110" t="s">
        <v>264</v>
      </c>
      <c r="C34" s="135">
        <f>SUM(C35:C47)</f>
        <v>909329110</v>
      </c>
      <c r="D34" s="172">
        <f>SUM(D35:D47)</f>
        <v>814851431</v>
      </c>
      <c r="E34" s="190"/>
    </row>
    <row r="35" spans="1:5" ht="15.75" x14ac:dyDescent="0.25">
      <c r="A35" s="100">
        <v>711321</v>
      </c>
      <c r="B35" s="129" t="s">
        <v>71</v>
      </c>
      <c r="C35" s="92">
        <v>26195875</v>
      </c>
      <c r="D35" s="173">
        <v>26398524</v>
      </c>
    </row>
    <row r="36" spans="1:5" ht="15.75" x14ac:dyDescent="0.25">
      <c r="A36" s="100">
        <v>711322</v>
      </c>
      <c r="B36" s="129" t="s">
        <v>72</v>
      </c>
      <c r="C36" s="92">
        <v>17129681</v>
      </c>
      <c r="D36" s="173">
        <v>22127568</v>
      </c>
    </row>
    <row r="37" spans="1:5" ht="15.75" x14ac:dyDescent="0.25">
      <c r="A37" s="100">
        <v>711323</v>
      </c>
      <c r="B37" s="129" t="s">
        <v>73</v>
      </c>
      <c r="C37" s="92">
        <v>9076590</v>
      </c>
      <c r="D37" s="173">
        <v>22862196</v>
      </c>
    </row>
    <row r="38" spans="1:5" ht="15.75" x14ac:dyDescent="0.25">
      <c r="A38" s="100">
        <v>711324</v>
      </c>
      <c r="B38" s="129" t="s">
        <v>74</v>
      </c>
      <c r="C38" s="92">
        <v>39692282</v>
      </c>
      <c r="D38" s="173">
        <v>39335724</v>
      </c>
    </row>
    <row r="39" spans="1:5" ht="15.75" x14ac:dyDescent="0.25">
      <c r="A39" s="100">
        <v>711325</v>
      </c>
      <c r="B39" s="129" t="s">
        <v>75</v>
      </c>
      <c r="C39" s="92">
        <v>40684631</v>
      </c>
      <c r="D39" s="173">
        <v>62052444</v>
      </c>
    </row>
    <row r="40" spans="1:5" ht="15.75" x14ac:dyDescent="0.25">
      <c r="A40" s="100">
        <v>711326</v>
      </c>
      <c r="B40" s="129" t="s">
        <v>76</v>
      </c>
      <c r="C40" s="92">
        <v>0</v>
      </c>
      <c r="D40" s="173">
        <v>4619580</v>
      </c>
    </row>
    <row r="41" spans="1:5" ht="15.75" x14ac:dyDescent="0.25">
      <c r="A41" s="100">
        <v>711327</v>
      </c>
      <c r="B41" s="129" t="s">
        <v>77</v>
      </c>
      <c r="C41" s="92">
        <v>50619221</v>
      </c>
      <c r="D41" s="173">
        <v>28328916</v>
      </c>
    </row>
    <row r="42" spans="1:5" ht="15.75" x14ac:dyDescent="0.25">
      <c r="A42" s="100">
        <v>711328</v>
      </c>
      <c r="B42" s="129" t="s">
        <v>78</v>
      </c>
      <c r="C42" s="92">
        <f>4478459+718414</f>
        <v>5196873</v>
      </c>
      <c r="D42" s="173">
        <v>7359312</v>
      </c>
    </row>
    <row r="43" spans="1:5" ht="15.75" x14ac:dyDescent="0.25">
      <c r="A43" s="100">
        <v>711329</v>
      </c>
      <c r="B43" s="129" t="s">
        <v>79</v>
      </c>
      <c r="C43" s="92">
        <v>19652921</v>
      </c>
      <c r="D43" s="173">
        <v>0</v>
      </c>
    </row>
    <row r="44" spans="1:5" ht="15.75" x14ac:dyDescent="0.25">
      <c r="A44" s="100">
        <v>711330</v>
      </c>
      <c r="B44" s="129" t="s">
        <v>80</v>
      </c>
      <c r="C44" s="92">
        <v>0</v>
      </c>
      <c r="D44" s="173">
        <v>0</v>
      </c>
    </row>
    <row r="45" spans="1:5" ht="15.75" x14ac:dyDescent="0.25">
      <c r="A45" s="100">
        <v>711331</v>
      </c>
      <c r="B45" s="129" t="s">
        <v>235</v>
      </c>
      <c r="C45" s="92">
        <v>35028667</v>
      </c>
      <c r="D45" s="173">
        <v>35028667</v>
      </c>
    </row>
    <row r="46" spans="1:5" ht="15.75" x14ac:dyDescent="0.25">
      <c r="A46" s="100">
        <v>711332</v>
      </c>
      <c r="B46" s="129" t="s">
        <v>81</v>
      </c>
      <c r="C46" s="92">
        <v>14441207</v>
      </c>
      <c r="D46" s="173">
        <v>0</v>
      </c>
    </row>
    <row r="47" spans="1:5" ht="15.75" x14ac:dyDescent="0.25">
      <c r="A47" s="100">
        <v>711333</v>
      </c>
      <c r="B47" s="129" t="s">
        <v>82</v>
      </c>
      <c r="C47" s="92">
        <f>511710115+34730014+23897757+15317492+58802106+7153678</f>
        <v>651611162</v>
      </c>
      <c r="D47" s="173">
        <v>566738500</v>
      </c>
    </row>
    <row r="48" spans="1:5" s="27" customFormat="1" ht="15.75" x14ac:dyDescent="0.25">
      <c r="A48" s="148">
        <v>7114</v>
      </c>
      <c r="B48" s="110" t="s">
        <v>236</v>
      </c>
      <c r="C48" s="135">
        <f>C49</f>
        <v>25903949</v>
      </c>
      <c r="D48" s="172">
        <f>D49</f>
        <v>40574000</v>
      </c>
      <c r="E48" s="190"/>
    </row>
    <row r="49" spans="1:6" ht="15.75" x14ac:dyDescent="0.25">
      <c r="A49" s="100">
        <v>71141</v>
      </c>
      <c r="B49" s="129" t="s">
        <v>236</v>
      </c>
      <c r="C49" s="92">
        <v>25903949</v>
      </c>
      <c r="D49" s="173">
        <v>40574000</v>
      </c>
    </row>
    <row r="50" spans="1:6" s="27" customFormat="1" ht="15.75" x14ac:dyDescent="0.25">
      <c r="A50" s="148">
        <v>7115</v>
      </c>
      <c r="B50" s="110" t="s">
        <v>237</v>
      </c>
      <c r="C50" s="135">
        <f>C51</f>
        <v>129929227</v>
      </c>
      <c r="D50" s="172">
        <f>D51</f>
        <v>273651552</v>
      </c>
      <c r="E50" s="190"/>
    </row>
    <row r="51" spans="1:6" ht="15.75" x14ac:dyDescent="0.25">
      <c r="A51" s="100">
        <v>71151</v>
      </c>
      <c r="B51" s="129" t="s">
        <v>237</v>
      </c>
      <c r="C51" s="92">
        <v>129929227</v>
      </c>
      <c r="D51" s="173">
        <v>273651552</v>
      </c>
    </row>
    <row r="52" spans="1:6" ht="15.75" x14ac:dyDescent="0.25">
      <c r="A52" s="148">
        <v>712</v>
      </c>
      <c r="B52" s="110" t="s">
        <v>355</v>
      </c>
      <c r="C52" s="135">
        <f>C53+C64+C75</f>
        <v>6043633287</v>
      </c>
      <c r="D52" s="172">
        <f>D53+D64+D75</f>
        <v>4724575418</v>
      </c>
      <c r="E52" s="186"/>
      <c r="F52" s="14"/>
    </row>
    <row r="53" spans="1:6" ht="15.75" x14ac:dyDescent="0.25">
      <c r="A53" s="148">
        <v>7121</v>
      </c>
      <c r="B53" s="110" t="s">
        <v>356</v>
      </c>
      <c r="C53" s="135">
        <f>SUM(C54:C63)</f>
        <v>4347049142</v>
      </c>
      <c r="D53" s="172">
        <f>SUM(D54:D63)</f>
        <v>1149825339</v>
      </c>
      <c r="E53" s="186"/>
    </row>
    <row r="54" spans="1:6" s="160" customFormat="1" ht="15.75" x14ac:dyDescent="0.25">
      <c r="A54" s="156">
        <v>71211</v>
      </c>
      <c r="B54" s="157" t="s">
        <v>84</v>
      </c>
      <c r="C54" s="161">
        <v>136152736</v>
      </c>
      <c r="D54" s="174">
        <v>80000000</v>
      </c>
      <c r="E54" s="189"/>
      <c r="F54" s="159"/>
    </row>
    <row r="55" spans="1:6" s="160" customFormat="1" ht="15.75" x14ac:dyDescent="0.25">
      <c r="A55" s="156">
        <v>71212</v>
      </c>
      <c r="B55" s="157" t="s">
        <v>85</v>
      </c>
      <c r="C55" s="161">
        <v>8976415</v>
      </c>
      <c r="D55" s="174">
        <v>13384867</v>
      </c>
      <c r="E55" s="188"/>
    </row>
    <row r="56" spans="1:6" s="160" customFormat="1" ht="15.75" x14ac:dyDescent="0.25">
      <c r="A56" s="156">
        <v>71213</v>
      </c>
      <c r="B56" s="157" t="s">
        <v>246</v>
      </c>
      <c r="C56" s="161">
        <v>2774471595</v>
      </c>
      <c r="D56" s="174">
        <f>200151441+200151441</f>
        <v>400302882</v>
      </c>
      <c r="E56" s="188"/>
    </row>
    <row r="57" spans="1:6" s="160" customFormat="1" ht="15.75" x14ac:dyDescent="0.25">
      <c r="A57" s="156">
        <v>71214</v>
      </c>
      <c r="B57" s="157" t="s">
        <v>247</v>
      </c>
      <c r="C57" s="161">
        <v>1255071594</v>
      </c>
      <c r="D57" s="174">
        <v>600000000</v>
      </c>
      <c r="E57" s="189"/>
      <c r="F57" s="159"/>
    </row>
    <row r="58" spans="1:6" s="160" customFormat="1" ht="15.75" x14ac:dyDescent="0.25">
      <c r="A58" s="156">
        <v>71215</v>
      </c>
      <c r="B58" s="157" t="s">
        <v>248</v>
      </c>
      <c r="C58" s="161">
        <v>139010620</v>
      </c>
      <c r="D58" s="174">
        <v>0</v>
      </c>
      <c r="E58" s="189"/>
    </row>
    <row r="59" spans="1:6" s="160" customFormat="1" ht="15.75" x14ac:dyDescent="0.25">
      <c r="A59" s="156">
        <v>71216</v>
      </c>
      <c r="B59" s="157" t="s">
        <v>249</v>
      </c>
      <c r="C59" s="161">
        <v>24475364</v>
      </c>
      <c r="D59" s="174">
        <v>0</v>
      </c>
      <c r="E59" s="189"/>
    </row>
    <row r="60" spans="1:6" s="160" customFormat="1" ht="15.75" x14ac:dyDescent="0.25">
      <c r="A60" s="156">
        <v>71217</v>
      </c>
      <c r="B60" s="157" t="s">
        <v>83</v>
      </c>
      <c r="C60" s="161">
        <v>1752218</v>
      </c>
      <c r="D60" s="174">
        <v>20400000</v>
      </c>
      <c r="E60" s="189"/>
    </row>
    <row r="61" spans="1:6" s="160" customFormat="1" ht="15.75" x14ac:dyDescent="0.25">
      <c r="A61" s="156">
        <v>71218</v>
      </c>
      <c r="B61" s="157" t="s">
        <v>250</v>
      </c>
      <c r="C61" s="161">
        <v>7138600</v>
      </c>
      <c r="D61" s="174">
        <f>3084726+2652864</f>
        <v>5737590</v>
      </c>
      <c r="E61" s="189"/>
    </row>
    <row r="62" spans="1:6" s="160" customFormat="1" ht="15.75" x14ac:dyDescent="0.25">
      <c r="A62" s="156">
        <v>71219</v>
      </c>
      <c r="B62" s="157" t="s">
        <v>251</v>
      </c>
      <c r="C62" s="161">
        <v>0</v>
      </c>
      <c r="D62" s="174">
        <v>30000000</v>
      </c>
      <c r="E62" s="188"/>
    </row>
    <row r="63" spans="1:6" s="160" customFormat="1" ht="15.75" x14ac:dyDescent="0.25">
      <c r="A63" s="156">
        <v>71220</v>
      </c>
      <c r="B63" s="157" t="s">
        <v>252</v>
      </c>
      <c r="C63" s="161">
        <v>0</v>
      </c>
      <c r="D63" s="174">
        <v>0</v>
      </c>
      <c r="E63" s="189"/>
    </row>
    <row r="64" spans="1:6" ht="15.75" x14ac:dyDescent="0.25">
      <c r="A64" s="148">
        <v>7122</v>
      </c>
      <c r="B64" s="110" t="s">
        <v>238</v>
      </c>
      <c r="C64" s="135">
        <f>SUM(C65:C71)</f>
        <v>1696584145</v>
      </c>
      <c r="D64" s="172">
        <f>SUM(D65:D71)</f>
        <v>2029122450</v>
      </c>
    </row>
    <row r="65" spans="1:17" ht="15.75" x14ac:dyDescent="0.25">
      <c r="A65" s="100">
        <v>71221</v>
      </c>
      <c r="B65" s="129" t="s">
        <v>253</v>
      </c>
      <c r="C65" s="92">
        <v>0</v>
      </c>
      <c r="D65" s="173">
        <v>0</v>
      </c>
    </row>
    <row r="66" spans="1:17" ht="15.75" x14ac:dyDescent="0.25">
      <c r="A66" s="100">
        <v>71222</v>
      </c>
      <c r="B66" s="129" t="s">
        <v>254</v>
      </c>
      <c r="C66" s="92">
        <v>0</v>
      </c>
      <c r="D66" s="173">
        <v>0</v>
      </c>
      <c r="Q66" s="29"/>
    </row>
    <row r="67" spans="1:17" ht="15.75" x14ac:dyDescent="0.25">
      <c r="A67" s="100">
        <v>71223</v>
      </c>
      <c r="B67" s="129" t="s">
        <v>255</v>
      </c>
      <c r="C67" s="92">
        <v>0</v>
      </c>
      <c r="D67" s="173">
        <v>0</v>
      </c>
    </row>
    <row r="68" spans="1:17" ht="15.75" x14ac:dyDescent="0.25">
      <c r="A68" s="100">
        <v>71224</v>
      </c>
      <c r="B68" s="129" t="s">
        <v>256</v>
      </c>
      <c r="C68" s="92">
        <v>0</v>
      </c>
      <c r="D68" s="173">
        <v>0</v>
      </c>
    </row>
    <row r="69" spans="1:17" ht="15.75" x14ac:dyDescent="0.25">
      <c r="A69" s="100">
        <v>71225</v>
      </c>
      <c r="B69" s="129" t="s">
        <v>257</v>
      </c>
      <c r="C69" s="92">
        <v>0</v>
      </c>
      <c r="D69" s="173">
        <v>0</v>
      </c>
    </row>
    <row r="70" spans="1:17" ht="15.75" x14ac:dyDescent="0.25">
      <c r="A70" s="100">
        <v>71226</v>
      </c>
      <c r="B70" s="129" t="s">
        <v>258</v>
      </c>
      <c r="C70" s="92">
        <v>227546040</v>
      </c>
      <c r="D70" s="173">
        <v>190000000</v>
      </c>
      <c r="E70" s="186"/>
    </row>
    <row r="71" spans="1:17" ht="15.75" x14ac:dyDescent="0.25">
      <c r="A71" s="100">
        <v>71227</v>
      </c>
      <c r="B71" s="129" t="s">
        <v>259</v>
      </c>
      <c r="C71" s="92">
        <f>1459591132+6149223+3297750</f>
        <v>1469038105</v>
      </c>
      <c r="D71" s="173">
        <v>1839122450</v>
      </c>
      <c r="E71" s="186"/>
      <c r="Q71" s="30"/>
    </row>
    <row r="72" spans="1:17" ht="15.75" x14ac:dyDescent="0.25">
      <c r="A72" s="148">
        <v>713</v>
      </c>
      <c r="B72" s="110" t="s">
        <v>10</v>
      </c>
      <c r="C72" s="135"/>
      <c r="D72" s="172">
        <f>D73+D74</f>
        <v>0</v>
      </c>
      <c r="E72" s="186"/>
      <c r="Q72" s="30"/>
    </row>
    <row r="73" spans="1:17" ht="15.75" x14ac:dyDescent="0.25">
      <c r="A73" s="100">
        <v>7131</v>
      </c>
      <c r="B73" s="129" t="s">
        <v>10</v>
      </c>
      <c r="C73" s="92"/>
      <c r="D73" s="173">
        <v>0</v>
      </c>
      <c r="E73" s="186"/>
      <c r="Q73" s="30"/>
    </row>
    <row r="74" spans="1:17" ht="15.75" x14ac:dyDescent="0.25">
      <c r="A74" s="100">
        <v>7132</v>
      </c>
      <c r="B74" s="129" t="s">
        <v>187</v>
      </c>
      <c r="C74" s="92"/>
      <c r="D74" s="173">
        <v>0</v>
      </c>
      <c r="E74" s="186"/>
      <c r="Q74" s="30"/>
    </row>
    <row r="75" spans="1:17" s="27" customFormat="1" ht="15.75" x14ac:dyDescent="0.25">
      <c r="A75" s="130">
        <v>7135</v>
      </c>
      <c r="B75" s="110" t="s">
        <v>188</v>
      </c>
      <c r="C75" s="135">
        <f>C76</f>
        <v>0</v>
      </c>
      <c r="D75" s="172">
        <f>D76</f>
        <v>1545627629</v>
      </c>
      <c r="E75" s="191"/>
      <c r="Q75" s="115"/>
    </row>
    <row r="76" spans="1:17" ht="15.75" x14ac:dyDescent="0.25">
      <c r="A76" s="149">
        <v>71351</v>
      </c>
      <c r="B76" s="129" t="s">
        <v>188</v>
      </c>
      <c r="C76" s="92">
        <v>0</v>
      </c>
      <c r="D76" s="173">
        <f>664850004+598918387+281859238</f>
        <v>1545627629</v>
      </c>
      <c r="Q76" s="30"/>
    </row>
    <row r="77" spans="1:17" ht="15.75" x14ac:dyDescent="0.25">
      <c r="A77" s="130"/>
      <c r="B77" s="110" t="s">
        <v>377</v>
      </c>
      <c r="C77" s="135"/>
      <c r="D77" s="172">
        <f ca="1">D78+D83+D89+D95</f>
        <v>0</v>
      </c>
      <c r="Q77" s="30"/>
    </row>
    <row r="78" spans="1:17" ht="15.75" x14ac:dyDescent="0.25">
      <c r="A78" s="130">
        <v>714</v>
      </c>
      <c r="B78" s="110" t="s">
        <v>13</v>
      </c>
      <c r="C78" s="135"/>
      <c r="D78" s="172">
        <f ca="1">SUM(D78:D82)</f>
        <v>0</v>
      </c>
      <c r="Q78" s="30"/>
    </row>
    <row r="79" spans="1:17" ht="15.75" x14ac:dyDescent="0.25">
      <c r="A79" s="149"/>
      <c r="B79" s="143" t="s">
        <v>14</v>
      </c>
      <c r="C79" s="92"/>
      <c r="D79" s="173">
        <v>0</v>
      </c>
      <c r="Q79" s="30"/>
    </row>
    <row r="80" spans="1:17" ht="15.75" x14ac:dyDescent="0.25">
      <c r="A80" s="149"/>
      <c r="B80" s="143" t="s">
        <v>15</v>
      </c>
      <c r="C80" s="92"/>
      <c r="D80" s="173">
        <v>0</v>
      </c>
      <c r="Q80" s="30"/>
    </row>
    <row r="81" spans="1:17" ht="15.75" x14ac:dyDescent="0.25">
      <c r="A81" s="149"/>
      <c r="B81" s="143" t="s">
        <v>16</v>
      </c>
      <c r="C81" s="92"/>
      <c r="D81" s="173">
        <v>0</v>
      </c>
      <c r="Q81" s="30"/>
    </row>
    <row r="82" spans="1:17" ht="15.75" x14ac:dyDescent="0.25">
      <c r="A82" s="149"/>
      <c r="B82" s="143" t="s">
        <v>358</v>
      </c>
      <c r="C82" s="92"/>
      <c r="D82" s="173">
        <v>0</v>
      </c>
      <c r="Q82" s="30"/>
    </row>
    <row r="83" spans="1:17" ht="15.75" x14ac:dyDescent="0.25">
      <c r="A83" s="130">
        <v>7142</v>
      </c>
      <c r="B83" s="110" t="s">
        <v>18</v>
      </c>
      <c r="C83" s="135"/>
      <c r="D83" s="172">
        <f ca="1">SUM(D83:D88)</f>
        <v>0</v>
      </c>
      <c r="Q83" s="30"/>
    </row>
    <row r="84" spans="1:17" ht="15.75" x14ac:dyDescent="0.25">
      <c r="A84" s="149"/>
      <c r="B84" s="129" t="s">
        <v>359</v>
      </c>
      <c r="C84" s="92"/>
      <c r="D84" s="173">
        <v>0</v>
      </c>
      <c r="Q84" s="30"/>
    </row>
    <row r="85" spans="1:17" ht="15.75" x14ac:dyDescent="0.25">
      <c r="A85" s="149"/>
      <c r="B85" s="129" t="s">
        <v>360</v>
      </c>
      <c r="C85" s="92"/>
      <c r="D85" s="173">
        <v>0</v>
      </c>
      <c r="Q85" s="30"/>
    </row>
    <row r="86" spans="1:17" ht="15.75" x14ac:dyDescent="0.25">
      <c r="A86" s="149"/>
      <c r="B86" s="129" t="s">
        <v>361</v>
      </c>
      <c r="C86" s="92"/>
      <c r="D86" s="173">
        <v>0</v>
      </c>
      <c r="Q86" s="30"/>
    </row>
    <row r="87" spans="1:17" ht="15.75" x14ac:dyDescent="0.25">
      <c r="A87" s="149"/>
      <c r="B87" s="129" t="s">
        <v>362</v>
      </c>
      <c r="C87" s="92"/>
      <c r="D87" s="173">
        <v>0</v>
      </c>
      <c r="Q87" s="30"/>
    </row>
    <row r="88" spans="1:17" ht="15.75" x14ac:dyDescent="0.25">
      <c r="A88" s="149"/>
      <c r="B88" s="129" t="s">
        <v>363</v>
      </c>
      <c r="C88" s="92"/>
      <c r="D88" s="173">
        <v>0</v>
      </c>
      <c r="Q88" s="30"/>
    </row>
    <row r="89" spans="1:17" ht="15.75" x14ac:dyDescent="0.25">
      <c r="A89" s="130">
        <v>7143</v>
      </c>
      <c r="B89" s="110" t="s">
        <v>181</v>
      </c>
      <c r="C89" s="135"/>
      <c r="D89" s="172">
        <f ca="1">SUM(D89:D94)</f>
        <v>0</v>
      </c>
      <c r="Q89" s="30"/>
    </row>
    <row r="90" spans="1:17" ht="15.75" x14ac:dyDescent="0.25">
      <c r="A90" s="149"/>
      <c r="B90" s="129" t="s">
        <v>364</v>
      </c>
      <c r="C90" s="92"/>
      <c r="D90" s="173">
        <v>0</v>
      </c>
      <c r="Q90" s="30"/>
    </row>
    <row r="91" spans="1:17" ht="15.75" x14ac:dyDescent="0.25">
      <c r="A91" s="149"/>
      <c r="B91" s="129" t="s">
        <v>365</v>
      </c>
      <c r="C91" s="92"/>
      <c r="D91" s="173">
        <v>0</v>
      </c>
      <c r="Q91" s="30"/>
    </row>
    <row r="92" spans="1:17" ht="15.75" x14ac:dyDescent="0.25">
      <c r="A92" s="149"/>
      <c r="B92" s="129" t="s">
        <v>366</v>
      </c>
      <c r="C92" s="92"/>
      <c r="D92" s="173">
        <v>0</v>
      </c>
      <c r="Q92" s="30"/>
    </row>
    <row r="93" spans="1:17" ht="15.75" x14ac:dyDescent="0.25">
      <c r="A93" s="149"/>
      <c r="B93" s="129" t="s">
        <v>367</v>
      </c>
      <c r="C93" s="92"/>
      <c r="D93" s="173">
        <v>0</v>
      </c>
      <c r="Q93" s="30"/>
    </row>
    <row r="94" spans="1:17" ht="15.75" x14ac:dyDescent="0.25">
      <c r="A94" s="149"/>
      <c r="B94" s="129" t="s">
        <v>368</v>
      </c>
      <c r="C94" s="92"/>
      <c r="D94" s="173">
        <v>0</v>
      </c>
      <c r="Q94" s="30"/>
    </row>
    <row r="95" spans="1:17" ht="15.75" x14ac:dyDescent="0.25">
      <c r="A95" s="130">
        <v>7144</v>
      </c>
      <c r="B95" s="110" t="s">
        <v>182</v>
      </c>
      <c r="C95" s="135"/>
      <c r="D95" s="172">
        <f>D96</f>
        <v>0</v>
      </c>
      <c r="Q95" s="30"/>
    </row>
    <row r="96" spans="1:17" ht="15.75" x14ac:dyDescent="0.25">
      <c r="A96" s="149">
        <v>71441</v>
      </c>
      <c r="B96" s="129" t="s">
        <v>369</v>
      </c>
      <c r="C96" s="92"/>
      <c r="D96" s="173">
        <v>0</v>
      </c>
      <c r="Q96" s="30"/>
    </row>
    <row r="97" spans="1:18" s="27" customFormat="1" ht="15.75" x14ac:dyDescent="0.25">
      <c r="A97" s="147">
        <v>7145</v>
      </c>
      <c r="B97" s="110" t="s">
        <v>370</v>
      </c>
      <c r="C97" s="135">
        <f>C98+C107+C111+C115+C118+C122+C125+C131</f>
        <v>3060811429</v>
      </c>
      <c r="D97" s="172">
        <f>D98+D107+D111+D115+D118+D122+D125+D131</f>
        <v>2866168824.0799999</v>
      </c>
      <c r="E97" s="191"/>
      <c r="F97" s="22"/>
      <c r="Q97" s="33"/>
    </row>
    <row r="98" spans="1:18" ht="15.75" x14ac:dyDescent="0.25">
      <c r="A98" s="148">
        <v>71451</v>
      </c>
      <c r="B98" s="110" t="s">
        <v>265</v>
      </c>
      <c r="C98" s="135">
        <f>SUM(C99:C106)</f>
        <v>704262859</v>
      </c>
      <c r="D98" s="172">
        <f>SUM(D99:D106)</f>
        <v>498281156</v>
      </c>
      <c r="E98" s="186"/>
      <c r="F98" s="14"/>
      <c r="Q98" s="35"/>
      <c r="R98" s="20"/>
    </row>
    <row r="99" spans="1:18" s="160" customFormat="1" ht="15.75" x14ac:dyDescent="0.25">
      <c r="A99" s="156">
        <v>714511</v>
      </c>
      <c r="B99" s="157" t="s">
        <v>86</v>
      </c>
      <c r="C99" s="162">
        <v>498333333</v>
      </c>
      <c r="D99" s="175">
        <f>259627997+110886346</f>
        <v>370514343</v>
      </c>
      <c r="E99" s="188"/>
      <c r="F99" s="159"/>
      <c r="O99" s="159"/>
    </row>
    <row r="100" spans="1:18" s="160" customFormat="1" ht="15.75" x14ac:dyDescent="0.25">
      <c r="A100" s="156">
        <v>714512</v>
      </c>
      <c r="B100" s="157" t="s">
        <v>260</v>
      </c>
      <c r="C100" s="162">
        <v>155971629</v>
      </c>
      <c r="D100" s="175">
        <v>0</v>
      </c>
      <c r="E100" s="188"/>
      <c r="F100" s="159"/>
    </row>
    <row r="101" spans="1:18" s="160" customFormat="1" ht="15.75" x14ac:dyDescent="0.25">
      <c r="A101" s="156">
        <v>714513</v>
      </c>
      <c r="B101" s="157" t="s">
        <v>87</v>
      </c>
      <c r="C101" s="162">
        <v>11328555</v>
      </c>
      <c r="D101" s="175">
        <v>48683630</v>
      </c>
      <c r="E101" s="188"/>
      <c r="F101" s="159"/>
    </row>
    <row r="102" spans="1:18" s="160" customFormat="1" ht="15.75" x14ac:dyDescent="0.25">
      <c r="A102" s="156">
        <v>714514</v>
      </c>
      <c r="B102" s="157" t="s">
        <v>261</v>
      </c>
      <c r="C102" s="162">
        <v>5881201</v>
      </c>
      <c r="D102" s="175">
        <v>0</v>
      </c>
      <c r="E102" s="188"/>
      <c r="F102" s="159"/>
    </row>
    <row r="103" spans="1:18" s="160" customFormat="1" ht="15.75" x14ac:dyDescent="0.25">
      <c r="A103" s="156">
        <v>714515</v>
      </c>
      <c r="B103" s="157" t="s">
        <v>88</v>
      </c>
      <c r="C103" s="162">
        <v>15529061</v>
      </c>
      <c r="D103" s="175">
        <v>35242638</v>
      </c>
      <c r="E103" s="188"/>
      <c r="F103" s="159"/>
    </row>
    <row r="104" spans="1:18" s="160" customFormat="1" ht="15.75" x14ac:dyDescent="0.25">
      <c r="A104" s="156">
        <v>714516</v>
      </c>
      <c r="B104" s="157" t="s">
        <v>89</v>
      </c>
      <c r="C104" s="162">
        <v>17219080</v>
      </c>
      <c r="D104" s="175">
        <f>7511190+6459623</f>
        <v>13970813</v>
      </c>
      <c r="E104" s="188"/>
    </row>
    <row r="105" spans="1:18" s="160" customFormat="1" ht="15.75" x14ac:dyDescent="0.25">
      <c r="A105" s="156">
        <v>714517</v>
      </c>
      <c r="B105" s="157" t="s">
        <v>262</v>
      </c>
      <c r="C105" s="162">
        <v>0</v>
      </c>
      <c r="D105" s="175">
        <v>29869732</v>
      </c>
      <c r="E105" s="188"/>
    </row>
    <row r="106" spans="1:18" s="160" customFormat="1" ht="15.75" x14ac:dyDescent="0.25">
      <c r="A106" s="156">
        <v>714518</v>
      </c>
      <c r="B106" s="157" t="s">
        <v>263</v>
      </c>
      <c r="C106" s="162">
        <v>0</v>
      </c>
      <c r="D106" s="175">
        <v>0</v>
      </c>
      <c r="E106" s="188"/>
    </row>
    <row r="107" spans="1:18" s="27" customFormat="1" ht="15.75" x14ac:dyDescent="0.25">
      <c r="A107" s="148">
        <v>71452</v>
      </c>
      <c r="B107" s="110" t="s">
        <v>266</v>
      </c>
      <c r="C107" s="136">
        <f>SUM(C108:C110)</f>
        <v>33310556</v>
      </c>
      <c r="D107" s="177">
        <f>SUM(D108:D110)</f>
        <v>152280898.30000001</v>
      </c>
      <c r="E107" s="191"/>
    </row>
    <row r="108" spans="1:18" ht="15.75" x14ac:dyDescent="0.25">
      <c r="A108" s="100">
        <v>714521</v>
      </c>
      <c r="B108" s="129" t="s">
        <v>269</v>
      </c>
      <c r="C108" s="128">
        <v>26826742</v>
      </c>
      <c r="D108" s="178">
        <v>85000000</v>
      </c>
      <c r="E108" s="186"/>
    </row>
    <row r="109" spans="1:18" ht="15.75" x14ac:dyDescent="0.25">
      <c r="A109" s="100">
        <v>714522</v>
      </c>
      <c r="B109" s="129" t="s">
        <v>268</v>
      </c>
      <c r="C109" s="128">
        <v>6483814</v>
      </c>
      <c r="D109" s="178">
        <v>67280898.299999997</v>
      </c>
      <c r="E109" s="186"/>
      <c r="F109" s="14"/>
    </row>
    <row r="110" spans="1:18" ht="15.75" x14ac:dyDescent="0.25">
      <c r="A110" s="100">
        <v>714523</v>
      </c>
      <c r="B110" s="129" t="s">
        <v>267</v>
      </c>
      <c r="C110" s="128">
        <v>0</v>
      </c>
      <c r="D110" s="178">
        <v>0</v>
      </c>
      <c r="E110" s="186"/>
      <c r="F110" s="14"/>
    </row>
    <row r="111" spans="1:18" s="27" customFormat="1" ht="15.75" x14ac:dyDescent="0.25">
      <c r="A111" s="148">
        <v>71453</v>
      </c>
      <c r="B111" s="110" t="s">
        <v>278</v>
      </c>
      <c r="C111" s="136">
        <f>SUM(C112:C114)</f>
        <v>23739355</v>
      </c>
      <c r="D111" s="177">
        <f>SUM(D112:D114)</f>
        <v>160030898.30000001</v>
      </c>
      <c r="E111" s="190"/>
      <c r="F111" s="22"/>
    </row>
    <row r="112" spans="1:18" ht="15.75" x14ac:dyDescent="0.25">
      <c r="A112" s="100">
        <v>714531</v>
      </c>
      <c r="B112" s="129" t="s">
        <v>270</v>
      </c>
      <c r="C112" s="128">
        <v>23739355</v>
      </c>
      <c r="D112" s="178">
        <v>67280898.299999997</v>
      </c>
      <c r="E112" s="186"/>
    </row>
    <row r="113" spans="1:5" ht="15.75" x14ac:dyDescent="0.25">
      <c r="A113" s="100">
        <v>714532</v>
      </c>
      <c r="B113" s="129" t="s">
        <v>271</v>
      </c>
      <c r="C113" s="128">
        <v>0</v>
      </c>
      <c r="D113" s="178">
        <v>90250000</v>
      </c>
    </row>
    <row r="114" spans="1:5" ht="15.75" x14ac:dyDescent="0.25">
      <c r="A114" s="100">
        <v>714533</v>
      </c>
      <c r="B114" s="129" t="s">
        <v>281</v>
      </c>
      <c r="C114" s="128">
        <v>0</v>
      </c>
      <c r="D114" s="178">
        <v>2500000</v>
      </c>
      <c r="E114" s="186"/>
    </row>
    <row r="115" spans="1:5" s="27" customFormat="1" ht="15.75" x14ac:dyDescent="0.25">
      <c r="A115" s="148">
        <v>71454</v>
      </c>
      <c r="B115" s="110" t="s">
        <v>279</v>
      </c>
      <c r="C115" s="136">
        <f>SUM(C116:C117)</f>
        <v>0</v>
      </c>
      <c r="D115" s="177">
        <f>SUM(D116:D117)</f>
        <v>75987838.079999998</v>
      </c>
      <c r="E115" s="190"/>
    </row>
    <row r="116" spans="1:5" ht="15.75" x14ac:dyDescent="0.25">
      <c r="A116" s="100">
        <v>714541</v>
      </c>
      <c r="B116" s="129" t="s">
        <v>279</v>
      </c>
      <c r="C116" s="128">
        <v>0</v>
      </c>
      <c r="D116" s="178">
        <v>75987838.079999998</v>
      </c>
    </row>
    <row r="117" spans="1:5" ht="15.75" x14ac:dyDescent="0.25">
      <c r="A117" s="100">
        <v>714542</v>
      </c>
      <c r="B117" s="129" t="s">
        <v>284</v>
      </c>
      <c r="C117" s="128">
        <v>0</v>
      </c>
      <c r="D117" s="178">
        <v>0</v>
      </c>
    </row>
    <row r="118" spans="1:5" s="27" customFormat="1" ht="15.75" x14ac:dyDescent="0.25">
      <c r="A118" s="148">
        <v>71455</v>
      </c>
      <c r="B118" s="110" t="s">
        <v>280</v>
      </c>
      <c r="C118" s="136">
        <f>SUM(C119:C121)</f>
        <v>100533862</v>
      </c>
      <c r="D118" s="177">
        <f>SUM(D119:D121)</f>
        <v>51353602.399999999</v>
      </c>
      <c r="E118" s="190"/>
    </row>
    <row r="119" spans="1:5" s="27" customFormat="1" ht="15.75" x14ac:dyDescent="0.25">
      <c r="A119" s="100">
        <v>714551</v>
      </c>
      <c r="B119" s="129" t="s">
        <v>272</v>
      </c>
      <c r="C119" s="128">
        <v>100533862</v>
      </c>
      <c r="D119" s="178">
        <v>40000000</v>
      </c>
      <c r="E119" s="190"/>
    </row>
    <row r="120" spans="1:5" s="27" customFormat="1" ht="15.75" x14ac:dyDescent="0.25">
      <c r="A120" s="100">
        <v>714552</v>
      </c>
      <c r="B120" s="129" t="s">
        <v>273</v>
      </c>
      <c r="C120" s="128">
        <v>0</v>
      </c>
      <c r="D120" s="178">
        <v>10153602.4</v>
      </c>
      <c r="E120" s="190"/>
    </row>
    <row r="121" spans="1:5" s="27" customFormat="1" ht="15.75" x14ac:dyDescent="0.25">
      <c r="A121" s="100">
        <v>714553</v>
      </c>
      <c r="B121" s="129" t="s">
        <v>274</v>
      </c>
      <c r="C121" s="128">
        <v>0</v>
      </c>
      <c r="D121" s="178">
        <v>1200000</v>
      </c>
      <c r="E121" s="190"/>
    </row>
    <row r="122" spans="1:5" s="27" customFormat="1" ht="15.75" x14ac:dyDescent="0.25">
      <c r="A122" s="148">
        <v>71456</v>
      </c>
      <c r="B122" s="110" t="s">
        <v>286</v>
      </c>
      <c r="C122" s="136">
        <f>SUM(C123:C124)</f>
        <v>45325456</v>
      </c>
      <c r="D122" s="177">
        <f>SUM(D123:D124)</f>
        <v>118991450</v>
      </c>
      <c r="E122" s="190"/>
    </row>
    <row r="123" spans="1:5" ht="15.75" x14ac:dyDescent="0.25">
      <c r="A123" s="100">
        <v>714561</v>
      </c>
      <c r="B123" s="129" t="s">
        <v>282</v>
      </c>
      <c r="C123" s="128">
        <v>45325456</v>
      </c>
      <c r="D123" s="178">
        <v>118991450</v>
      </c>
    </row>
    <row r="124" spans="1:5" ht="15.75" x14ac:dyDescent="0.25">
      <c r="A124" s="100">
        <v>714562</v>
      </c>
      <c r="B124" s="129" t="s">
        <v>283</v>
      </c>
      <c r="C124" s="128">
        <v>0</v>
      </c>
      <c r="D124" s="178">
        <v>0</v>
      </c>
    </row>
    <row r="125" spans="1:5" s="27" customFormat="1" ht="15.75" x14ac:dyDescent="0.25">
      <c r="A125" s="148">
        <v>71457</v>
      </c>
      <c r="B125" s="110" t="s">
        <v>287</v>
      </c>
      <c r="C125" s="136">
        <f>SUM(C126:C129)</f>
        <v>168340273</v>
      </c>
      <c r="D125" s="177">
        <f>SUM(D126:D130)</f>
        <v>300490093</v>
      </c>
      <c r="E125" s="190"/>
    </row>
    <row r="126" spans="1:5" ht="15.75" x14ac:dyDescent="0.25">
      <c r="A126" s="100">
        <v>714571</v>
      </c>
      <c r="B126" s="129" t="s">
        <v>195</v>
      </c>
      <c r="C126" s="128">
        <f>80373984+53575563+34390726</f>
        <v>168340273</v>
      </c>
      <c r="D126" s="178">
        <v>200490093</v>
      </c>
    </row>
    <row r="127" spans="1:5" ht="15.75" x14ac:dyDescent="0.25">
      <c r="A127" s="100">
        <v>714572</v>
      </c>
      <c r="B127" s="129" t="s">
        <v>275</v>
      </c>
      <c r="C127" s="128">
        <v>0</v>
      </c>
      <c r="D127" s="178">
        <v>100000000</v>
      </c>
    </row>
    <row r="128" spans="1:5" ht="15.75" x14ac:dyDescent="0.25">
      <c r="A128" s="100">
        <v>714573</v>
      </c>
      <c r="B128" s="129" t="s">
        <v>276</v>
      </c>
      <c r="C128" s="128">
        <v>0</v>
      </c>
      <c r="D128" s="178">
        <v>0</v>
      </c>
    </row>
    <row r="129" spans="1:6" ht="15.75" x14ac:dyDescent="0.25">
      <c r="A129" s="100">
        <v>714574</v>
      </c>
      <c r="B129" s="129" t="s">
        <v>277</v>
      </c>
      <c r="C129" s="128">
        <v>0</v>
      </c>
      <c r="D129" s="178">
        <v>0</v>
      </c>
    </row>
    <row r="130" spans="1:6" ht="15.75" x14ac:dyDescent="0.25">
      <c r="A130" s="100">
        <v>714575</v>
      </c>
      <c r="B130" s="129" t="s">
        <v>349</v>
      </c>
      <c r="C130" s="128">
        <v>0</v>
      </c>
      <c r="D130" s="178">
        <v>0</v>
      </c>
    </row>
    <row r="131" spans="1:6" s="27" customFormat="1" ht="15.75" x14ac:dyDescent="0.25">
      <c r="A131" s="148">
        <v>71458</v>
      </c>
      <c r="B131" s="110" t="s">
        <v>285</v>
      </c>
      <c r="C131" s="136">
        <f>C132</f>
        <v>1985299068</v>
      </c>
      <c r="D131" s="177">
        <f>D132</f>
        <v>1508752888</v>
      </c>
      <c r="E131" s="191"/>
    </row>
    <row r="132" spans="1:6" ht="15.75" x14ac:dyDescent="0.25">
      <c r="A132" s="100">
        <v>714581</v>
      </c>
      <c r="B132" s="129" t="s">
        <v>285</v>
      </c>
      <c r="C132" s="128">
        <f>1090167782+407573081+487558205</f>
        <v>1985299068</v>
      </c>
      <c r="D132" s="178">
        <v>1508752888</v>
      </c>
      <c r="E132" s="186"/>
    </row>
    <row r="133" spans="1:6" ht="15.75" x14ac:dyDescent="0.25">
      <c r="A133" s="130">
        <v>7148</v>
      </c>
      <c r="B133" s="110" t="s">
        <v>184</v>
      </c>
      <c r="C133" s="136"/>
      <c r="D133" s="177">
        <f>D134+D135</f>
        <v>0</v>
      </c>
      <c r="E133" s="186"/>
    </row>
    <row r="134" spans="1:6" ht="15.75" x14ac:dyDescent="0.25">
      <c r="A134" s="149">
        <v>71481</v>
      </c>
      <c r="B134" s="129" t="s">
        <v>183</v>
      </c>
      <c r="C134" s="128"/>
      <c r="D134" s="178"/>
      <c r="E134" s="186"/>
    </row>
    <row r="135" spans="1:6" ht="15.75" x14ac:dyDescent="0.25">
      <c r="A135" s="149">
        <v>71482</v>
      </c>
      <c r="B135" s="129" t="s">
        <v>357</v>
      </c>
      <c r="C135" s="128"/>
      <c r="D135" s="178"/>
      <c r="E135" s="186"/>
    </row>
    <row r="136" spans="1:6" ht="15.75" x14ac:dyDescent="0.25">
      <c r="A136" s="148">
        <v>715</v>
      </c>
      <c r="B136" s="110" t="s">
        <v>91</v>
      </c>
      <c r="C136" s="135">
        <f>C137+C146</f>
        <v>18398170421</v>
      </c>
      <c r="D136" s="172">
        <f>D137+D146</f>
        <v>8732791425</v>
      </c>
      <c r="E136" s="186"/>
    </row>
    <row r="137" spans="1:6" ht="15.75" x14ac:dyDescent="0.25">
      <c r="A137" s="148">
        <v>7151</v>
      </c>
      <c r="B137" s="110" t="s">
        <v>92</v>
      </c>
      <c r="C137" s="135">
        <f>SUM(C138:C145)</f>
        <v>2379682241</v>
      </c>
      <c r="D137" s="172">
        <f>SUM(D138:D145)</f>
        <v>2975943872</v>
      </c>
      <c r="E137" s="186"/>
      <c r="F137" s="14"/>
    </row>
    <row r="138" spans="1:6" ht="15.75" x14ac:dyDescent="0.25">
      <c r="A138" s="100">
        <v>71511</v>
      </c>
      <c r="B138" s="129" t="s">
        <v>93</v>
      </c>
      <c r="C138" s="128">
        <v>1602833510</v>
      </c>
      <c r="D138" s="178">
        <v>1946319019</v>
      </c>
    </row>
    <row r="139" spans="1:6" ht="15.75" x14ac:dyDescent="0.25">
      <c r="A139" s="100">
        <v>71512</v>
      </c>
      <c r="B139" s="129" t="s">
        <v>94</v>
      </c>
      <c r="C139" s="128">
        <v>410331991</v>
      </c>
      <c r="D139" s="178">
        <v>546529038</v>
      </c>
      <c r="F139" s="14"/>
    </row>
    <row r="140" spans="1:6" ht="15.75" x14ac:dyDescent="0.25">
      <c r="A140" s="100">
        <v>71513</v>
      </c>
      <c r="B140" s="129" t="s">
        <v>95</v>
      </c>
      <c r="C140" s="128">
        <v>0</v>
      </c>
      <c r="D140" s="178">
        <v>0</v>
      </c>
    </row>
    <row r="141" spans="1:6" ht="15.75" x14ac:dyDescent="0.25">
      <c r="A141" s="100">
        <v>71514</v>
      </c>
      <c r="B141" s="129" t="s">
        <v>96</v>
      </c>
      <c r="C141" s="128">
        <v>12431772</v>
      </c>
      <c r="D141" s="178">
        <v>20250000</v>
      </c>
    </row>
    <row r="142" spans="1:6" ht="15.75" x14ac:dyDescent="0.25">
      <c r="A142" s="100">
        <v>71515</v>
      </c>
      <c r="B142" s="129" t="s">
        <v>97</v>
      </c>
      <c r="C142" s="128">
        <v>0</v>
      </c>
      <c r="D142" s="178">
        <v>0</v>
      </c>
      <c r="E142" s="186"/>
    </row>
    <row r="143" spans="1:6" ht="15.75" x14ac:dyDescent="0.25">
      <c r="A143" s="100">
        <v>71516</v>
      </c>
      <c r="B143" s="129" t="s">
        <v>98</v>
      </c>
      <c r="C143" s="128">
        <v>0</v>
      </c>
      <c r="D143" s="178">
        <v>0</v>
      </c>
    </row>
    <row r="144" spans="1:6" ht="15.75" x14ac:dyDescent="0.25">
      <c r="A144" s="100">
        <v>71517</v>
      </c>
      <c r="B144" s="129" t="s">
        <v>99</v>
      </c>
      <c r="C144" s="128">
        <v>354084968</v>
      </c>
      <c r="D144" s="178">
        <v>462845815</v>
      </c>
    </row>
    <row r="145" spans="1:5" ht="15.75" x14ac:dyDescent="0.25">
      <c r="A145" s="100">
        <v>71518</v>
      </c>
      <c r="B145" s="129" t="s">
        <v>100</v>
      </c>
      <c r="C145" s="128">
        <v>0</v>
      </c>
      <c r="D145" s="178">
        <v>0</v>
      </c>
    </row>
    <row r="146" spans="1:5" ht="15.75" x14ac:dyDescent="0.25">
      <c r="A146" s="148">
        <v>7152</v>
      </c>
      <c r="B146" s="110" t="s">
        <v>101</v>
      </c>
      <c r="C146" s="135">
        <f>SUM(C147:C154)</f>
        <v>16018488180</v>
      </c>
      <c r="D146" s="172">
        <f>SUM(D147:D154)</f>
        <v>5756847553</v>
      </c>
    </row>
    <row r="147" spans="1:5" ht="15.75" x14ac:dyDescent="0.25">
      <c r="A147" s="100">
        <v>71521</v>
      </c>
      <c r="B147" s="129" t="s">
        <v>102</v>
      </c>
      <c r="C147" s="128">
        <v>0</v>
      </c>
      <c r="D147" s="178">
        <v>0</v>
      </c>
    </row>
    <row r="148" spans="1:5" ht="15.75" x14ac:dyDescent="0.25">
      <c r="A148" s="100">
        <v>71522</v>
      </c>
      <c r="B148" s="129" t="s">
        <v>340</v>
      </c>
      <c r="C148" s="92">
        <v>0</v>
      </c>
      <c r="D148" s="173">
        <v>2186649717</v>
      </c>
    </row>
    <row r="149" spans="1:5" ht="15.75" x14ac:dyDescent="0.25">
      <c r="A149" s="100">
        <v>71523</v>
      </c>
      <c r="B149" s="129" t="s">
        <v>102</v>
      </c>
      <c r="C149" s="92">
        <v>0</v>
      </c>
      <c r="D149" s="173">
        <v>0</v>
      </c>
    </row>
    <row r="150" spans="1:5" ht="15.75" x14ac:dyDescent="0.25">
      <c r="A150" s="100">
        <v>71524</v>
      </c>
      <c r="B150" s="129" t="s">
        <v>341</v>
      </c>
      <c r="C150" s="92">
        <v>0</v>
      </c>
      <c r="D150" s="173">
        <v>638591379</v>
      </c>
    </row>
    <row r="151" spans="1:5" ht="15.75" x14ac:dyDescent="0.25">
      <c r="A151" s="100">
        <v>71525</v>
      </c>
      <c r="B151" s="129" t="s">
        <v>103</v>
      </c>
      <c r="C151" s="92">
        <v>0</v>
      </c>
      <c r="D151" s="173">
        <v>2834792764</v>
      </c>
    </row>
    <row r="152" spans="1:5" ht="15.75" x14ac:dyDescent="0.25">
      <c r="A152" s="100">
        <v>71526</v>
      </c>
      <c r="B152" s="129" t="s">
        <v>104</v>
      </c>
      <c r="C152" s="92">
        <v>100000</v>
      </c>
      <c r="D152" s="173">
        <v>52569416</v>
      </c>
    </row>
    <row r="153" spans="1:5" ht="15.75" x14ac:dyDescent="0.25">
      <c r="A153" s="100">
        <v>71527</v>
      </c>
      <c r="B153" s="129" t="s">
        <v>105</v>
      </c>
      <c r="C153" s="92">
        <v>1639645363</v>
      </c>
      <c r="D153" s="173">
        <v>0</v>
      </c>
    </row>
    <row r="154" spans="1:5" ht="15.75" x14ac:dyDescent="0.25">
      <c r="A154" s="100">
        <v>71528</v>
      </c>
      <c r="B154" s="129" t="s">
        <v>350</v>
      </c>
      <c r="C154" s="92">
        <v>14378742817</v>
      </c>
      <c r="D154" s="173">
        <v>44244277</v>
      </c>
    </row>
    <row r="155" spans="1:5" ht="15.75" x14ac:dyDescent="0.25">
      <c r="A155" s="148">
        <v>716</v>
      </c>
      <c r="B155" s="110" t="s">
        <v>32</v>
      </c>
      <c r="C155" s="135">
        <f>SUM(C156:C159)</f>
        <v>2132089265</v>
      </c>
      <c r="D155" s="172">
        <f>SUM(D156:D159)</f>
        <v>1200000000</v>
      </c>
    </row>
    <row r="156" spans="1:5" ht="15.75" x14ac:dyDescent="0.25">
      <c r="A156" s="100">
        <v>7161</v>
      </c>
      <c r="B156" s="129" t="s">
        <v>106</v>
      </c>
      <c r="C156" s="92">
        <v>734168584</v>
      </c>
      <c r="D156" s="173">
        <v>150000000</v>
      </c>
    </row>
    <row r="157" spans="1:5" ht="15.75" x14ac:dyDescent="0.25">
      <c r="A157" s="100">
        <v>7162</v>
      </c>
      <c r="B157" s="129" t="s">
        <v>198</v>
      </c>
      <c r="C157" s="92">
        <v>1397920681</v>
      </c>
      <c r="D157" s="173">
        <v>1000000000</v>
      </c>
    </row>
    <row r="158" spans="1:5" ht="15.75" x14ac:dyDescent="0.25">
      <c r="A158" s="100">
        <v>7163</v>
      </c>
      <c r="B158" s="129" t="s">
        <v>288</v>
      </c>
      <c r="C158" s="92">
        <v>0</v>
      </c>
      <c r="D158" s="173">
        <v>0</v>
      </c>
    </row>
    <row r="159" spans="1:5" ht="15.75" x14ac:dyDescent="0.25">
      <c r="A159" s="100">
        <v>7164</v>
      </c>
      <c r="B159" s="129" t="s">
        <v>157</v>
      </c>
      <c r="C159" s="92">
        <v>0</v>
      </c>
      <c r="D159" s="173">
        <v>50000000</v>
      </c>
    </row>
    <row r="160" spans="1:5" s="27" customFormat="1" ht="15.75" x14ac:dyDescent="0.25">
      <c r="A160" s="148">
        <v>717</v>
      </c>
      <c r="B160" s="110" t="s">
        <v>289</v>
      </c>
      <c r="C160" s="137">
        <f>SUM(C161:C167)</f>
        <v>0</v>
      </c>
      <c r="D160" s="179">
        <f>SUM(D161:D167)</f>
        <v>0</v>
      </c>
      <c r="E160" s="190"/>
    </row>
    <row r="161" spans="1:10" ht="15.75" x14ac:dyDescent="0.25">
      <c r="A161" s="100">
        <v>7171</v>
      </c>
      <c r="B161" s="129" t="s">
        <v>37</v>
      </c>
      <c r="C161" s="92">
        <v>0</v>
      </c>
      <c r="D161" s="173">
        <v>0</v>
      </c>
    </row>
    <row r="162" spans="1:10" ht="15.75" x14ac:dyDescent="0.25">
      <c r="A162" s="100">
        <v>7172</v>
      </c>
      <c r="B162" s="129" t="s">
        <v>107</v>
      </c>
      <c r="C162" s="92">
        <v>0</v>
      </c>
      <c r="D162" s="173">
        <v>0</v>
      </c>
    </row>
    <row r="163" spans="1:10" ht="15.75" x14ac:dyDescent="0.25">
      <c r="A163" s="100">
        <v>7173</v>
      </c>
      <c r="B163" s="129" t="s">
        <v>339</v>
      </c>
      <c r="C163" s="92">
        <v>0</v>
      </c>
      <c r="D163" s="173">
        <v>0</v>
      </c>
    </row>
    <row r="164" spans="1:10" ht="15.75" x14ac:dyDescent="0.25">
      <c r="A164" s="100">
        <v>7174</v>
      </c>
      <c r="B164" s="129" t="s">
        <v>35</v>
      </c>
      <c r="C164" s="92">
        <v>0</v>
      </c>
      <c r="D164" s="173">
        <v>0</v>
      </c>
      <c r="J164" s="41"/>
    </row>
    <row r="165" spans="1:10" ht="15.75" x14ac:dyDescent="0.25">
      <c r="A165" s="100">
        <v>7175</v>
      </c>
      <c r="B165" s="129" t="s">
        <v>36</v>
      </c>
      <c r="C165" s="92">
        <v>0</v>
      </c>
      <c r="D165" s="173">
        <v>0</v>
      </c>
      <c r="J165" s="41"/>
    </row>
    <row r="166" spans="1:10" ht="15.75" x14ac:dyDescent="0.25">
      <c r="A166" s="100">
        <v>7176</v>
      </c>
      <c r="B166" s="129" t="s">
        <v>291</v>
      </c>
      <c r="C166" s="92">
        <v>0</v>
      </c>
      <c r="D166" s="173">
        <v>0</v>
      </c>
      <c r="J166" s="41"/>
    </row>
    <row r="167" spans="1:10" ht="15.75" x14ac:dyDescent="0.25">
      <c r="A167" s="100">
        <v>7178</v>
      </c>
      <c r="B167" s="129" t="s">
        <v>292</v>
      </c>
      <c r="C167" s="92">
        <v>0</v>
      </c>
      <c r="D167" s="173">
        <v>0</v>
      </c>
      <c r="F167" s="131"/>
      <c r="J167" s="41"/>
    </row>
    <row r="168" spans="1:10" ht="15.75" x14ac:dyDescent="0.25">
      <c r="A168" s="148">
        <v>718</v>
      </c>
      <c r="B168" s="110" t="s">
        <v>108</v>
      </c>
      <c r="C168" s="135">
        <f>SUM(C169:C176)</f>
        <v>9670947730</v>
      </c>
      <c r="D168" s="172">
        <f>SUM(D169:D176)</f>
        <v>13483441805</v>
      </c>
      <c r="J168" s="41"/>
    </row>
    <row r="169" spans="1:10" s="160" customFormat="1" ht="15.75" x14ac:dyDescent="0.25">
      <c r="A169" s="156">
        <v>7181</v>
      </c>
      <c r="B169" s="157" t="s">
        <v>293</v>
      </c>
      <c r="C169" s="161">
        <v>1975629500</v>
      </c>
      <c r="D169" s="174">
        <v>1837915000</v>
      </c>
      <c r="E169" s="189"/>
    </row>
    <row r="170" spans="1:10" s="160" customFormat="1" ht="15.75" x14ac:dyDescent="0.25">
      <c r="A170" s="156">
        <v>7182</v>
      </c>
      <c r="B170" s="157" t="s">
        <v>110</v>
      </c>
      <c r="C170" s="161">
        <v>7351377980</v>
      </c>
      <c r="D170" s="174">
        <v>4106307800</v>
      </c>
      <c r="E170" s="189"/>
    </row>
    <row r="171" spans="1:10" ht="15.75" x14ac:dyDescent="0.25">
      <c r="A171" s="100">
        <v>7183</v>
      </c>
      <c r="B171" s="129" t="s">
        <v>111</v>
      </c>
      <c r="C171" s="92">
        <v>343940250</v>
      </c>
      <c r="D171" s="173">
        <v>564712144</v>
      </c>
    </row>
    <row r="172" spans="1:10" ht="15.75" x14ac:dyDescent="0.25">
      <c r="A172" s="100">
        <v>7184</v>
      </c>
      <c r="B172" s="129" t="s">
        <v>154</v>
      </c>
      <c r="C172" s="92">
        <v>0</v>
      </c>
      <c r="D172" s="173">
        <v>0</v>
      </c>
    </row>
    <row r="173" spans="1:10" ht="15.75" x14ac:dyDescent="0.25">
      <c r="A173" s="100">
        <v>7185</v>
      </c>
      <c r="B173" s="129" t="s">
        <v>112</v>
      </c>
      <c r="C173" s="92">
        <v>0</v>
      </c>
      <c r="D173" s="173">
        <v>861222780</v>
      </c>
    </row>
    <row r="174" spans="1:10" ht="15.75" x14ac:dyDescent="0.25">
      <c r="A174" s="100">
        <v>7186</v>
      </c>
      <c r="B174" s="129" t="s">
        <v>113</v>
      </c>
      <c r="C174" s="92">
        <v>0</v>
      </c>
      <c r="D174" s="173">
        <v>978399056</v>
      </c>
      <c r="F174" s="153"/>
    </row>
    <row r="175" spans="1:10" ht="15.75" x14ac:dyDescent="0.25">
      <c r="A175" s="100">
        <v>7187</v>
      </c>
      <c r="B175" s="129" t="s">
        <v>114</v>
      </c>
      <c r="C175" s="92">
        <v>0</v>
      </c>
      <c r="D175" s="173">
        <v>2351281467</v>
      </c>
      <c r="E175" s="186"/>
    </row>
    <row r="176" spans="1:10" ht="15.75" x14ac:dyDescent="0.25">
      <c r="A176" s="150">
        <v>7188</v>
      </c>
      <c r="B176" s="129" t="s">
        <v>294</v>
      </c>
      <c r="C176" s="138">
        <v>0</v>
      </c>
      <c r="D176" s="180">
        <f>181599047+83861908+220517+2517922086</f>
        <v>2783603558</v>
      </c>
    </row>
    <row r="177" spans="1:6" ht="15.75" x14ac:dyDescent="0.25">
      <c r="A177" s="148">
        <v>72</v>
      </c>
      <c r="B177" s="144" t="s">
        <v>38</v>
      </c>
      <c r="C177" s="135">
        <f>C178+C187+C216+C220+C222+C234</f>
        <v>8802287647</v>
      </c>
      <c r="D177" s="172">
        <f>D178+D187+D216+D220+D222+D234+D251</f>
        <v>4933293384</v>
      </c>
      <c r="E177" s="186"/>
    </row>
    <row r="178" spans="1:6" ht="15.75" x14ac:dyDescent="0.25">
      <c r="A178" s="148">
        <v>721</v>
      </c>
      <c r="B178" s="110" t="s">
        <v>116</v>
      </c>
      <c r="C178" s="135">
        <f>SUM(C179:C186)</f>
        <v>4461619968</v>
      </c>
      <c r="D178" s="172">
        <f>SUM(D179:D186)</f>
        <v>4411218590</v>
      </c>
      <c r="E178" s="186"/>
    </row>
    <row r="179" spans="1:6" ht="15.75" x14ac:dyDescent="0.25">
      <c r="A179" s="100">
        <v>7211</v>
      </c>
      <c r="B179" s="129" t="s">
        <v>117</v>
      </c>
      <c r="C179" s="92">
        <v>46042193</v>
      </c>
      <c r="D179" s="173">
        <v>0</v>
      </c>
    </row>
    <row r="180" spans="1:6" ht="15.75" x14ac:dyDescent="0.25">
      <c r="A180" s="100">
        <v>7212</v>
      </c>
      <c r="B180" s="129" t="s">
        <v>118</v>
      </c>
      <c r="C180" s="92">
        <v>1057267815</v>
      </c>
      <c r="D180" s="173">
        <v>0</v>
      </c>
    </row>
    <row r="181" spans="1:6" ht="15.75" x14ac:dyDescent="0.25">
      <c r="A181" s="100">
        <v>7213</v>
      </c>
      <c r="B181" s="129" t="s">
        <v>119</v>
      </c>
      <c r="C181" s="92">
        <v>241796894</v>
      </c>
      <c r="D181" s="173">
        <v>50000000</v>
      </c>
    </row>
    <row r="182" spans="1:6" ht="15.75" x14ac:dyDescent="0.25">
      <c r="A182" s="100">
        <v>7214</v>
      </c>
      <c r="B182" s="129" t="s">
        <v>371</v>
      </c>
      <c r="C182" s="92">
        <v>0</v>
      </c>
      <c r="D182" s="173">
        <v>0</v>
      </c>
    </row>
    <row r="183" spans="1:6" ht="15.75" x14ac:dyDescent="0.25">
      <c r="A183" s="100">
        <v>7215</v>
      </c>
      <c r="B183" s="129" t="s">
        <v>203</v>
      </c>
      <c r="C183" s="92">
        <v>0</v>
      </c>
      <c r="D183" s="173">
        <v>0</v>
      </c>
    </row>
    <row r="184" spans="1:6" ht="15.75" x14ac:dyDescent="0.25">
      <c r="A184" s="100">
        <v>7216</v>
      </c>
      <c r="B184" s="129" t="s">
        <v>204</v>
      </c>
      <c r="C184" s="92">
        <v>0</v>
      </c>
      <c r="D184" s="173">
        <v>750000000</v>
      </c>
    </row>
    <row r="185" spans="1:6" ht="15.75" x14ac:dyDescent="0.25">
      <c r="A185" s="100">
        <v>7217</v>
      </c>
      <c r="B185" s="129" t="s">
        <v>295</v>
      </c>
      <c r="C185" s="92">
        <v>0</v>
      </c>
      <c r="D185" s="173">
        <v>0</v>
      </c>
    </row>
    <row r="186" spans="1:6" ht="15.75" x14ac:dyDescent="0.25">
      <c r="A186" s="100">
        <v>7218</v>
      </c>
      <c r="B186" s="129" t="s">
        <v>120</v>
      </c>
      <c r="C186" s="92">
        <f>3110331260+6181806</f>
        <v>3116513066</v>
      </c>
      <c r="D186" s="173">
        <v>3611218590</v>
      </c>
    </row>
    <row r="187" spans="1:6" s="27" customFormat="1" ht="15.75" x14ac:dyDescent="0.25">
      <c r="A187" s="148">
        <v>722</v>
      </c>
      <c r="B187" s="110" t="s">
        <v>372</v>
      </c>
      <c r="C187" s="135">
        <f>C188+C193+C200+C202+C204+C211+C214</f>
        <v>65863152</v>
      </c>
      <c r="D187" s="172">
        <f>D188+D193+D200+D202+D204+D211+D214</f>
        <v>39802200</v>
      </c>
      <c r="E187" s="190"/>
      <c r="F187" s="22"/>
    </row>
    <row r="188" spans="1:6" s="27" customFormat="1" ht="15.75" x14ac:dyDescent="0.25">
      <c r="A188" s="148">
        <v>7221</v>
      </c>
      <c r="B188" s="110" t="s">
        <v>296</v>
      </c>
      <c r="C188" s="135">
        <f>SUM(C189:C192)</f>
        <v>0</v>
      </c>
      <c r="D188" s="172">
        <f>SUM(D189:D192)</f>
        <v>0</v>
      </c>
      <c r="E188" s="190"/>
    </row>
    <row r="189" spans="1:6" ht="15.75" x14ac:dyDescent="0.25">
      <c r="A189" s="100">
        <v>72211</v>
      </c>
      <c r="B189" s="129" t="s">
        <v>41</v>
      </c>
      <c r="C189" s="92">
        <v>0</v>
      </c>
      <c r="D189" s="173">
        <v>0</v>
      </c>
    </row>
    <row r="190" spans="1:6" ht="15.75" x14ac:dyDescent="0.25">
      <c r="A190" s="100">
        <v>72212</v>
      </c>
      <c r="B190" s="129" t="s">
        <v>42</v>
      </c>
      <c r="C190" s="92">
        <v>0</v>
      </c>
      <c r="D190" s="173">
        <v>0</v>
      </c>
    </row>
    <row r="191" spans="1:6" ht="15.75" x14ac:dyDescent="0.25">
      <c r="A191" s="100">
        <v>72213</v>
      </c>
      <c r="B191" s="129" t="s">
        <v>43</v>
      </c>
      <c r="C191" s="92">
        <v>0</v>
      </c>
      <c r="D191" s="173">
        <v>0</v>
      </c>
    </row>
    <row r="192" spans="1:6" ht="15.75" x14ac:dyDescent="0.25">
      <c r="A192" s="100">
        <v>72214</v>
      </c>
      <c r="B192" s="129" t="s">
        <v>46</v>
      </c>
      <c r="C192" s="92">
        <v>0</v>
      </c>
      <c r="D192" s="173">
        <v>0</v>
      </c>
    </row>
    <row r="193" spans="1:5" s="27" customFormat="1" ht="15.75" x14ac:dyDescent="0.25">
      <c r="A193" s="148">
        <v>7222</v>
      </c>
      <c r="B193" s="110" t="s">
        <v>297</v>
      </c>
      <c r="C193" s="135">
        <f>SUM(C194:C198)</f>
        <v>65863152</v>
      </c>
      <c r="D193" s="172">
        <f>SUM(D194:D199)</f>
        <v>24406200</v>
      </c>
      <c r="E193" s="190"/>
    </row>
    <row r="194" spans="1:5" ht="15.75" x14ac:dyDescent="0.25">
      <c r="A194" s="100">
        <v>72221</v>
      </c>
      <c r="B194" s="129" t="s">
        <v>298</v>
      </c>
      <c r="C194" s="92">
        <v>57172800</v>
      </c>
      <c r="D194" s="173">
        <v>15373200</v>
      </c>
    </row>
    <row r="195" spans="1:5" ht="15.75" x14ac:dyDescent="0.25">
      <c r="A195" s="100">
        <v>72222</v>
      </c>
      <c r="B195" s="129" t="s">
        <v>299</v>
      </c>
      <c r="C195" s="92">
        <v>1806930</v>
      </c>
      <c r="D195" s="173">
        <v>1620000</v>
      </c>
      <c r="E195" s="55"/>
    </row>
    <row r="196" spans="1:5" ht="15.75" x14ac:dyDescent="0.25">
      <c r="A196" s="100">
        <v>72223</v>
      </c>
      <c r="B196" s="129" t="s">
        <v>300</v>
      </c>
      <c r="C196" s="92">
        <v>0</v>
      </c>
      <c r="D196" s="173">
        <v>7113000</v>
      </c>
      <c r="E196" s="55"/>
    </row>
    <row r="197" spans="1:5" ht="15.75" x14ac:dyDescent="0.25">
      <c r="A197" s="100">
        <v>72224</v>
      </c>
      <c r="B197" s="129" t="s">
        <v>301</v>
      </c>
      <c r="C197" s="92">
        <v>609070</v>
      </c>
      <c r="D197" s="173">
        <v>300000</v>
      </c>
      <c r="E197" s="55"/>
    </row>
    <row r="198" spans="1:5" ht="15.75" x14ac:dyDescent="0.25">
      <c r="A198" s="100">
        <v>72225</v>
      </c>
      <c r="B198" s="129" t="s">
        <v>302</v>
      </c>
      <c r="C198" s="92">
        <v>6274352</v>
      </c>
      <c r="D198" s="173">
        <v>0</v>
      </c>
      <c r="E198" s="55"/>
    </row>
    <row r="199" spans="1:5" ht="15.75" x14ac:dyDescent="0.25">
      <c r="A199" s="100">
        <v>72226</v>
      </c>
      <c r="B199" s="129" t="s">
        <v>342</v>
      </c>
      <c r="C199" s="92"/>
      <c r="D199" s="173">
        <v>0</v>
      </c>
      <c r="E199" s="55"/>
    </row>
    <row r="200" spans="1:5" s="27" customFormat="1" ht="15.75" x14ac:dyDescent="0.25">
      <c r="A200" s="148">
        <v>7223</v>
      </c>
      <c r="B200" s="110" t="s">
        <v>44</v>
      </c>
      <c r="C200" s="135">
        <f>C201</f>
        <v>0</v>
      </c>
      <c r="D200" s="172">
        <f>D201</f>
        <v>0</v>
      </c>
      <c r="E200" s="190"/>
    </row>
    <row r="201" spans="1:5" ht="15.75" x14ac:dyDescent="0.25">
      <c r="A201" s="100">
        <v>72231</v>
      </c>
      <c r="B201" s="129" t="s">
        <v>44</v>
      </c>
      <c r="C201" s="92">
        <v>0</v>
      </c>
      <c r="D201" s="173">
        <v>0</v>
      </c>
    </row>
    <row r="202" spans="1:5" s="27" customFormat="1" ht="15.75" x14ac:dyDescent="0.25">
      <c r="A202" s="148">
        <v>7224</v>
      </c>
      <c r="B202" s="110" t="s">
        <v>303</v>
      </c>
      <c r="C202" s="135">
        <f>C203</f>
        <v>0</v>
      </c>
      <c r="D202" s="172">
        <f>D203</f>
        <v>15396000</v>
      </c>
      <c r="E202" s="190"/>
    </row>
    <row r="203" spans="1:5" ht="15.75" x14ac:dyDescent="0.25">
      <c r="A203" s="100">
        <v>72241</v>
      </c>
      <c r="B203" s="129" t="s">
        <v>303</v>
      </c>
      <c r="C203" s="92">
        <v>0</v>
      </c>
      <c r="D203" s="173">
        <v>15396000</v>
      </c>
    </row>
    <row r="204" spans="1:5" s="27" customFormat="1" ht="15.75" x14ac:dyDescent="0.25">
      <c r="A204" s="148">
        <v>7225</v>
      </c>
      <c r="B204" s="110" t="s">
        <v>304</v>
      </c>
      <c r="C204" s="135">
        <f>C205</f>
        <v>0</v>
      </c>
      <c r="D204" s="172">
        <f>D205</f>
        <v>0</v>
      </c>
      <c r="E204" s="190"/>
    </row>
    <row r="205" spans="1:5" ht="15.75" x14ac:dyDescent="0.25">
      <c r="A205" s="100">
        <v>72251</v>
      </c>
      <c r="B205" s="129" t="s">
        <v>304</v>
      </c>
      <c r="C205" s="92">
        <v>0</v>
      </c>
      <c r="D205" s="173">
        <v>0</v>
      </c>
    </row>
    <row r="206" spans="1:5" s="27" customFormat="1" ht="15.75" x14ac:dyDescent="0.25">
      <c r="A206" s="148">
        <v>7225</v>
      </c>
      <c r="B206" s="110" t="s">
        <v>208</v>
      </c>
      <c r="C206" s="135">
        <f>SUM(C207:C210)</f>
        <v>2008000000</v>
      </c>
      <c r="D206" s="172">
        <f>SUM(D207:D210)</f>
        <v>0</v>
      </c>
      <c r="E206" s="190"/>
    </row>
    <row r="207" spans="1:5" ht="15.75" x14ac:dyDescent="0.25">
      <c r="A207" s="100">
        <v>72261</v>
      </c>
      <c r="B207" s="129" t="s">
        <v>306</v>
      </c>
      <c r="C207" s="92">
        <v>0</v>
      </c>
      <c r="D207" s="173">
        <v>0</v>
      </c>
    </row>
    <row r="208" spans="1:5" ht="15.75" x14ac:dyDescent="0.25">
      <c r="A208" s="100">
        <v>72262</v>
      </c>
      <c r="B208" s="129" t="s">
        <v>305</v>
      </c>
      <c r="C208" s="92">
        <v>8000000</v>
      </c>
      <c r="D208" s="173">
        <v>0</v>
      </c>
    </row>
    <row r="209" spans="1:5" ht="15.75" x14ac:dyDescent="0.25">
      <c r="A209" s="100">
        <v>72263</v>
      </c>
      <c r="B209" s="129" t="s">
        <v>307</v>
      </c>
      <c r="C209" s="92">
        <v>2000000000</v>
      </c>
      <c r="D209" s="173">
        <v>0</v>
      </c>
    </row>
    <row r="210" spans="1:5" ht="15.75" x14ac:dyDescent="0.25">
      <c r="A210" s="100">
        <v>72264</v>
      </c>
      <c r="B210" s="129" t="s">
        <v>308</v>
      </c>
      <c r="C210" s="92">
        <v>0</v>
      </c>
      <c r="D210" s="173">
        <v>0</v>
      </c>
    </row>
    <row r="211" spans="1:5" s="27" customFormat="1" ht="15.75" x14ac:dyDescent="0.25">
      <c r="A211" s="148">
        <v>7227</v>
      </c>
      <c r="B211" s="110" t="s">
        <v>309</v>
      </c>
      <c r="C211" s="135">
        <f>SUM(C212:C213)</f>
        <v>0</v>
      </c>
      <c r="D211" s="172">
        <f>SUM(D212:D213)</f>
        <v>0</v>
      </c>
      <c r="E211" s="190"/>
    </row>
    <row r="212" spans="1:5" ht="15.75" x14ac:dyDescent="0.25">
      <c r="A212" s="100">
        <v>72271</v>
      </c>
      <c r="B212" s="129" t="s">
        <v>332</v>
      </c>
      <c r="C212" s="92">
        <v>0</v>
      </c>
      <c r="D212" s="173">
        <v>0</v>
      </c>
    </row>
    <row r="213" spans="1:5" ht="15.75" x14ac:dyDescent="0.25">
      <c r="A213" s="100">
        <v>72272</v>
      </c>
      <c r="B213" s="129" t="s">
        <v>333</v>
      </c>
      <c r="C213" s="92">
        <v>0</v>
      </c>
      <c r="D213" s="173">
        <v>0</v>
      </c>
    </row>
    <row r="214" spans="1:5" s="27" customFormat="1" ht="15.75" x14ac:dyDescent="0.25">
      <c r="A214" s="148">
        <v>7228</v>
      </c>
      <c r="B214" s="110" t="s">
        <v>373</v>
      </c>
      <c r="C214" s="135">
        <f>C215</f>
        <v>0</v>
      </c>
      <c r="D214" s="172">
        <f>D215</f>
        <v>0</v>
      </c>
      <c r="E214" s="190"/>
    </row>
    <row r="215" spans="1:5" ht="15.75" x14ac:dyDescent="0.25">
      <c r="A215" s="100">
        <v>72281</v>
      </c>
      <c r="B215" s="129" t="s">
        <v>334</v>
      </c>
      <c r="C215" s="92">
        <v>0</v>
      </c>
      <c r="D215" s="173">
        <v>0</v>
      </c>
    </row>
    <row r="216" spans="1:5" s="27" customFormat="1" ht="15.75" x14ac:dyDescent="0.25">
      <c r="A216" s="148">
        <v>723</v>
      </c>
      <c r="B216" s="110" t="s">
        <v>310</v>
      </c>
      <c r="C216" s="135">
        <f>SUM(C217:C219)</f>
        <v>0</v>
      </c>
      <c r="D216" s="172">
        <f>SUM(D217:D219)</f>
        <v>0</v>
      </c>
      <c r="E216" s="190"/>
    </row>
    <row r="217" spans="1:5" s="27" customFormat="1" ht="15.75" x14ac:dyDescent="0.25">
      <c r="A217" s="100">
        <v>7231</v>
      </c>
      <c r="B217" s="129" t="s">
        <v>310</v>
      </c>
      <c r="C217" s="92">
        <v>0</v>
      </c>
      <c r="D217" s="173">
        <v>0</v>
      </c>
      <c r="E217" s="190"/>
    </row>
    <row r="218" spans="1:5" s="27" customFormat="1" ht="15.75" x14ac:dyDescent="0.25">
      <c r="A218" s="100">
        <v>7232</v>
      </c>
      <c r="B218" s="129" t="s">
        <v>311</v>
      </c>
      <c r="C218" s="92">
        <v>0</v>
      </c>
      <c r="D218" s="173">
        <v>0</v>
      </c>
      <c r="E218" s="190"/>
    </row>
    <row r="219" spans="1:5" ht="15.75" x14ac:dyDescent="0.25">
      <c r="A219" s="100">
        <v>7236</v>
      </c>
      <c r="B219" s="129" t="s">
        <v>312</v>
      </c>
      <c r="C219" s="92">
        <v>0</v>
      </c>
      <c r="D219" s="173">
        <v>0</v>
      </c>
    </row>
    <row r="220" spans="1:5" ht="15.75" x14ac:dyDescent="0.25">
      <c r="A220" s="148">
        <v>724</v>
      </c>
      <c r="B220" s="110" t="s">
        <v>374</v>
      </c>
      <c r="C220" s="135">
        <f>C221</f>
        <v>0</v>
      </c>
      <c r="D220" s="172">
        <f>D221</f>
        <v>0</v>
      </c>
    </row>
    <row r="221" spans="1:5" ht="15.75" x14ac:dyDescent="0.25">
      <c r="A221" s="100">
        <v>7241</v>
      </c>
      <c r="B221" s="129" t="s">
        <v>212</v>
      </c>
      <c r="C221" s="92">
        <v>0</v>
      </c>
      <c r="D221" s="173">
        <v>0</v>
      </c>
    </row>
    <row r="222" spans="1:5" ht="15.75" x14ac:dyDescent="0.25">
      <c r="A222" s="148">
        <v>726</v>
      </c>
      <c r="B222" s="110" t="s">
        <v>375</v>
      </c>
      <c r="C222" s="135">
        <f>SUM(C223:C230)</f>
        <v>4274804527</v>
      </c>
      <c r="D222" s="172">
        <f>SUM(D223:D230)</f>
        <v>482272594</v>
      </c>
    </row>
    <row r="223" spans="1:5" s="160" customFormat="1" ht="15.75" x14ac:dyDescent="0.25">
      <c r="A223" s="156">
        <v>7261</v>
      </c>
      <c r="B223" s="157" t="s">
        <v>123</v>
      </c>
      <c r="C223" s="158">
        <v>1013536450</v>
      </c>
      <c r="D223" s="181">
        <v>0</v>
      </c>
      <c r="E223" s="188"/>
    </row>
    <row r="224" spans="1:5" s="160" customFormat="1" ht="15.75" x14ac:dyDescent="0.25">
      <c r="A224" s="156">
        <v>7262</v>
      </c>
      <c r="B224" s="157" t="s">
        <v>124</v>
      </c>
      <c r="C224" s="158">
        <v>106470000</v>
      </c>
      <c r="D224" s="181">
        <v>72000000</v>
      </c>
      <c r="E224" s="189"/>
    </row>
    <row r="225" spans="1:9" s="160" customFormat="1" ht="15.75" x14ac:dyDescent="0.25">
      <c r="A225" s="156">
        <v>7263</v>
      </c>
      <c r="B225" s="157" t="s">
        <v>125</v>
      </c>
      <c r="C225" s="158">
        <v>2914788044</v>
      </c>
      <c r="D225" s="181">
        <f>180136297+180136297</f>
        <v>360272594</v>
      </c>
      <c r="E225" s="189"/>
    </row>
    <row r="226" spans="1:9" s="160" customFormat="1" ht="15.75" x14ac:dyDescent="0.25">
      <c r="A226" s="156">
        <v>7264</v>
      </c>
      <c r="B226" s="157" t="s">
        <v>313</v>
      </c>
      <c r="C226" s="158">
        <v>0</v>
      </c>
      <c r="D226" s="181">
        <v>0</v>
      </c>
      <c r="E226" s="189"/>
    </row>
    <row r="227" spans="1:9" s="160" customFormat="1" ht="15.75" x14ac:dyDescent="0.25">
      <c r="A227" s="156">
        <v>7265</v>
      </c>
      <c r="B227" s="157" t="s">
        <v>314</v>
      </c>
      <c r="C227" s="158">
        <v>0</v>
      </c>
      <c r="D227" s="181">
        <v>0</v>
      </c>
      <c r="E227" s="189"/>
    </row>
    <row r="228" spans="1:9" s="160" customFormat="1" ht="15.75" x14ac:dyDescent="0.25">
      <c r="A228" s="156">
        <v>7266</v>
      </c>
      <c r="B228" s="157" t="s">
        <v>126</v>
      </c>
      <c r="C228" s="158">
        <v>0</v>
      </c>
      <c r="D228" s="181">
        <v>0</v>
      </c>
      <c r="E228" s="189"/>
    </row>
    <row r="229" spans="1:9" s="160" customFormat="1" ht="15.75" x14ac:dyDescent="0.25">
      <c r="A229" s="156">
        <v>7267</v>
      </c>
      <c r="B229" s="157" t="s">
        <v>213</v>
      </c>
      <c r="C229" s="158">
        <v>0</v>
      </c>
      <c r="D229" s="181">
        <v>0</v>
      </c>
      <c r="E229" s="189"/>
    </row>
    <row r="230" spans="1:9" ht="15.75" x14ac:dyDescent="0.25">
      <c r="A230" s="100">
        <v>7268</v>
      </c>
      <c r="B230" s="129" t="s">
        <v>315</v>
      </c>
      <c r="C230" s="139">
        <f>200652583+39357450</f>
        <v>240010033</v>
      </c>
      <c r="D230" s="182">
        <v>50000000</v>
      </c>
    </row>
    <row r="231" spans="1:9" ht="15.75" x14ac:dyDescent="0.25">
      <c r="A231" s="148">
        <v>727</v>
      </c>
      <c r="B231" s="110" t="s">
        <v>216</v>
      </c>
      <c r="C231" s="140">
        <f>C232+C233</f>
        <v>0</v>
      </c>
      <c r="D231" s="183">
        <f>D232+D233</f>
        <v>0</v>
      </c>
    </row>
    <row r="232" spans="1:9" ht="15.75" x14ac:dyDescent="0.25">
      <c r="A232" s="100">
        <v>7271</v>
      </c>
      <c r="B232" s="129" t="s">
        <v>328</v>
      </c>
      <c r="C232" s="139">
        <v>0</v>
      </c>
      <c r="D232" s="182">
        <v>0</v>
      </c>
    </row>
    <row r="233" spans="1:9" ht="15.75" x14ac:dyDescent="0.25">
      <c r="A233" s="100">
        <v>7278</v>
      </c>
      <c r="B233" s="129" t="s">
        <v>218</v>
      </c>
      <c r="C233" s="139">
        <v>0</v>
      </c>
      <c r="D233" s="182">
        <v>0</v>
      </c>
    </row>
    <row r="234" spans="1:9" ht="15.75" x14ac:dyDescent="0.25">
      <c r="A234" s="148">
        <v>728</v>
      </c>
      <c r="B234" s="145" t="s">
        <v>50</v>
      </c>
      <c r="C234" s="135">
        <f>SUM(C235:C238)</f>
        <v>0</v>
      </c>
      <c r="D234" s="172">
        <f>SUM(D235:D238)</f>
        <v>0</v>
      </c>
    </row>
    <row r="235" spans="1:9" ht="15.75" x14ac:dyDescent="0.25">
      <c r="A235" s="100">
        <v>7281</v>
      </c>
      <c r="B235" s="129" t="s">
        <v>316</v>
      </c>
      <c r="C235" s="128">
        <v>0</v>
      </c>
      <c r="D235" s="178">
        <v>0</v>
      </c>
    </row>
    <row r="236" spans="1:9" ht="15.75" x14ac:dyDescent="0.25">
      <c r="A236" s="100">
        <v>7282</v>
      </c>
      <c r="B236" s="129" t="s">
        <v>50</v>
      </c>
      <c r="C236" s="128">
        <v>0</v>
      </c>
      <c r="D236" s="178">
        <v>0</v>
      </c>
    </row>
    <row r="237" spans="1:9" ht="15.75" x14ac:dyDescent="0.25">
      <c r="A237" s="100">
        <v>7283</v>
      </c>
      <c r="B237" s="129" t="s">
        <v>128</v>
      </c>
      <c r="C237" s="92">
        <v>0</v>
      </c>
      <c r="D237" s="173">
        <v>0</v>
      </c>
    </row>
    <row r="238" spans="1:9" ht="15.75" x14ac:dyDescent="0.25">
      <c r="A238" s="151">
        <v>7284</v>
      </c>
      <c r="B238" s="146" t="s">
        <v>338</v>
      </c>
      <c r="C238" s="92">
        <v>0</v>
      </c>
      <c r="D238" s="71">
        <v>0</v>
      </c>
      <c r="E238" s="92"/>
      <c r="F238" s="71"/>
      <c r="G238" s="71"/>
      <c r="H238" s="71"/>
      <c r="I238" s="71">
        <v>0</v>
      </c>
    </row>
    <row r="239" spans="1:9" s="27" customFormat="1" ht="15.75" x14ac:dyDescent="0.25">
      <c r="A239" s="148">
        <v>73</v>
      </c>
      <c r="B239" s="145" t="s">
        <v>52</v>
      </c>
      <c r="C239" s="135">
        <f>SUM(C240:C242)</f>
        <v>0</v>
      </c>
      <c r="D239" s="172">
        <f>SUM(D240:D242)</f>
        <v>0</v>
      </c>
      <c r="E239" s="190"/>
    </row>
    <row r="240" spans="1:9" ht="15.75" x14ac:dyDescent="0.25">
      <c r="A240" s="100">
        <v>731</v>
      </c>
      <c r="B240" s="129" t="s">
        <v>317</v>
      </c>
      <c r="C240" s="92">
        <v>0</v>
      </c>
      <c r="D240" s="173">
        <v>0</v>
      </c>
    </row>
    <row r="241" spans="1:18" ht="15.75" x14ac:dyDescent="0.25">
      <c r="A241" s="100">
        <v>732</v>
      </c>
      <c r="B241" s="129" t="s">
        <v>318</v>
      </c>
      <c r="C241" s="92">
        <v>0</v>
      </c>
      <c r="D241" s="173">
        <v>0</v>
      </c>
    </row>
    <row r="242" spans="1:18" ht="15.75" x14ac:dyDescent="0.25">
      <c r="A242" s="100">
        <v>739</v>
      </c>
      <c r="B242" s="129" t="s">
        <v>220</v>
      </c>
      <c r="C242" s="92">
        <v>0</v>
      </c>
      <c r="D242" s="173">
        <v>0</v>
      </c>
    </row>
    <row r="243" spans="1:18" s="27" customFormat="1" ht="15.75" x14ac:dyDescent="0.25">
      <c r="A243" s="148">
        <v>74</v>
      </c>
      <c r="B243" s="145" t="s">
        <v>131</v>
      </c>
      <c r="C243" s="135">
        <f>SUM(C244:C250)</f>
        <v>0</v>
      </c>
      <c r="D243" s="172">
        <f>SUM(D244:D250)</f>
        <v>52847161312</v>
      </c>
      <c r="E243" s="190"/>
    </row>
    <row r="244" spans="1:18" s="27" customFormat="1" ht="15.75" x14ac:dyDescent="0.25">
      <c r="A244" s="100">
        <v>741</v>
      </c>
      <c r="B244" s="129" t="s">
        <v>133</v>
      </c>
      <c r="C244" s="128">
        <v>0</v>
      </c>
      <c r="D244" s="178">
        <v>8000000000</v>
      </c>
      <c r="E244" s="190"/>
    </row>
    <row r="245" spans="1:18" ht="15.75" x14ac:dyDescent="0.25">
      <c r="A245" s="100">
        <v>742</v>
      </c>
      <c r="B245" s="129" t="s">
        <v>134</v>
      </c>
      <c r="C245" s="139">
        <v>0</v>
      </c>
      <c r="D245" s="182">
        <v>44259740212</v>
      </c>
    </row>
    <row r="246" spans="1:18" ht="15.75" x14ac:dyDescent="0.25">
      <c r="A246" s="100">
        <v>743</v>
      </c>
      <c r="B246" s="129" t="s">
        <v>221</v>
      </c>
      <c r="C246" s="139">
        <v>0</v>
      </c>
      <c r="D246" s="182">
        <v>0</v>
      </c>
    </row>
    <row r="247" spans="1:18" ht="15.75" x14ac:dyDescent="0.25">
      <c r="A247" s="100">
        <v>744</v>
      </c>
      <c r="B247" s="129" t="s">
        <v>135</v>
      </c>
      <c r="C247" s="139">
        <v>0</v>
      </c>
      <c r="D247" s="182">
        <v>0</v>
      </c>
    </row>
    <row r="248" spans="1:18" ht="15.75" x14ac:dyDescent="0.25">
      <c r="A248" s="100">
        <v>745</v>
      </c>
      <c r="B248" s="129" t="s">
        <v>136</v>
      </c>
      <c r="C248" s="139">
        <v>0</v>
      </c>
      <c r="D248" s="182">
        <v>0</v>
      </c>
    </row>
    <row r="249" spans="1:18" ht="15.75" x14ac:dyDescent="0.25">
      <c r="A249" s="152">
        <v>746</v>
      </c>
      <c r="B249" s="146" t="s">
        <v>376</v>
      </c>
      <c r="C249" s="139">
        <v>0</v>
      </c>
      <c r="D249" s="182">
        <v>0</v>
      </c>
    </row>
    <row r="250" spans="1:18" ht="15.75" x14ac:dyDescent="0.25">
      <c r="A250" s="100">
        <v>748</v>
      </c>
      <c r="B250" s="129" t="s">
        <v>137</v>
      </c>
      <c r="C250" s="139">
        <v>0</v>
      </c>
      <c r="D250" s="182">
        <v>587421100</v>
      </c>
    </row>
    <row r="251" spans="1:18" ht="15.75" x14ac:dyDescent="0.25">
      <c r="A251" s="148">
        <v>75</v>
      </c>
      <c r="B251" s="144" t="s">
        <v>138</v>
      </c>
      <c r="C251" s="135">
        <f>C252+C253+C254</f>
        <v>2020906257</v>
      </c>
      <c r="D251" s="172">
        <f>D252+D253+D254</f>
        <v>0</v>
      </c>
    </row>
    <row r="252" spans="1:18" ht="15.75" x14ac:dyDescent="0.25">
      <c r="A252" s="100">
        <v>751</v>
      </c>
      <c r="B252" s="129" t="s">
        <v>139</v>
      </c>
      <c r="C252" s="92">
        <v>2023985</v>
      </c>
      <c r="D252" s="173">
        <v>0</v>
      </c>
    </row>
    <row r="253" spans="1:18" ht="15.75" x14ac:dyDescent="0.25">
      <c r="A253" s="100">
        <v>752</v>
      </c>
      <c r="B253" s="129" t="s">
        <v>140</v>
      </c>
      <c r="C253" s="92">
        <v>0</v>
      </c>
      <c r="D253" s="173">
        <v>0</v>
      </c>
    </row>
    <row r="254" spans="1:18" ht="15.75" x14ac:dyDescent="0.25">
      <c r="A254" s="148">
        <v>758</v>
      </c>
      <c r="B254" s="147" t="s">
        <v>141</v>
      </c>
      <c r="C254" s="135">
        <f>SUM(C255:C256)</f>
        <v>2018882272</v>
      </c>
      <c r="D254" s="172">
        <f>SUM(D255:D256)</f>
        <v>0</v>
      </c>
    </row>
    <row r="255" spans="1:18" ht="15.75" x14ac:dyDescent="0.25">
      <c r="A255" s="100">
        <v>7581</v>
      </c>
      <c r="B255" s="129" t="s">
        <v>142</v>
      </c>
      <c r="C255" s="128">
        <v>0</v>
      </c>
      <c r="D255" s="178">
        <v>0</v>
      </c>
      <c r="Q255" s="29"/>
      <c r="R255" s="29"/>
    </row>
    <row r="256" spans="1:18" ht="15.75" x14ac:dyDescent="0.25">
      <c r="A256" s="100">
        <v>7582</v>
      </c>
      <c r="B256" s="129" t="s">
        <v>141</v>
      </c>
      <c r="C256" s="128">
        <v>2018882272</v>
      </c>
      <c r="D256" s="178">
        <v>0</v>
      </c>
      <c r="Q256" s="29"/>
      <c r="R256" s="29"/>
    </row>
    <row r="257" spans="1:18" s="27" customFormat="1" ht="15.75" x14ac:dyDescent="0.25">
      <c r="A257" s="148">
        <v>77</v>
      </c>
      <c r="B257" s="147" t="s">
        <v>143</v>
      </c>
      <c r="C257" s="135">
        <f>SUM(C258:C263)</f>
        <v>0</v>
      </c>
      <c r="D257" s="172">
        <f>SUM(D258:D263)</f>
        <v>0</v>
      </c>
      <c r="E257" s="190"/>
      <c r="Q257" s="33"/>
      <c r="R257" s="33"/>
    </row>
    <row r="258" spans="1:18" ht="15.75" x14ac:dyDescent="0.25">
      <c r="A258" s="100">
        <v>771</v>
      </c>
      <c r="B258" s="129" t="s">
        <v>144</v>
      </c>
      <c r="C258" s="128">
        <v>0</v>
      </c>
      <c r="D258" s="178">
        <v>0</v>
      </c>
      <c r="Q258" s="48"/>
      <c r="R258" s="29"/>
    </row>
    <row r="259" spans="1:18" ht="15.75" x14ac:dyDescent="0.25">
      <c r="A259" s="100">
        <v>772</v>
      </c>
      <c r="B259" s="129" t="s">
        <v>145</v>
      </c>
      <c r="C259" s="128">
        <v>0</v>
      </c>
      <c r="D259" s="178">
        <v>0</v>
      </c>
      <c r="P259" s="29"/>
      <c r="Q259" s="29"/>
      <c r="R259" s="29"/>
    </row>
    <row r="260" spans="1:18" ht="15.75" x14ac:dyDescent="0.25">
      <c r="A260" s="100">
        <v>774</v>
      </c>
      <c r="B260" s="129" t="s">
        <v>146</v>
      </c>
      <c r="C260" s="128">
        <v>0</v>
      </c>
      <c r="D260" s="178">
        <v>0</v>
      </c>
      <c r="Q260" s="48"/>
      <c r="R260" s="48"/>
    </row>
    <row r="261" spans="1:18" ht="15.75" x14ac:dyDescent="0.25">
      <c r="A261" s="100">
        <v>775</v>
      </c>
      <c r="B261" s="129" t="s">
        <v>147</v>
      </c>
      <c r="C261" s="128">
        <v>0</v>
      </c>
      <c r="D261" s="178">
        <v>0</v>
      </c>
    </row>
    <row r="262" spans="1:18" ht="15.75" x14ac:dyDescent="0.25">
      <c r="A262" s="100">
        <v>776</v>
      </c>
      <c r="B262" s="129" t="s">
        <v>148</v>
      </c>
      <c r="C262" s="128">
        <v>0</v>
      </c>
      <c r="D262" s="178">
        <v>0</v>
      </c>
    </row>
    <row r="263" spans="1:18" ht="15.75" x14ac:dyDescent="0.25">
      <c r="A263" s="100">
        <v>778</v>
      </c>
      <c r="B263" s="129" t="s">
        <v>149</v>
      </c>
      <c r="C263" s="128">
        <v>0</v>
      </c>
      <c r="D263" s="178">
        <v>0</v>
      </c>
    </row>
    <row r="264" spans="1:18" s="27" customFormat="1" ht="15.75" x14ac:dyDescent="0.25">
      <c r="A264" s="148">
        <v>78</v>
      </c>
      <c r="B264" s="147" t="s">
        <v>150</v>
      </c>
      <c r="C264" s="135">
        <f>SUM(C265:C267)</f>
        <v>0</v>
      </c>
      <c r="D264" s="172">
        <f>SUM(D265:D267)</f>
        <v>0</v>
      </c>
      <c r="E264" s="190"/>
    </row>
    <row r="265" spans="1:18" ht="15.75" x14ac:dyDescent="0.25">
      <c r="A265" s="100">
        <v>781</v>
      </c>
      <c r="B265" s="129" t="s">
        <v>151</v>
      </c>
      <c r="C265" s="128">
        <v>0</v>
      </c>
      <c r="D265" s="178">
        <v>0</v>
      </c>
    </row>
    <row r="266" spans="1:18" ht="15.75" x14ac:dyDescent="0.25">
      <c r="A266" s="100">
        <v>782</v>
      </c>
      <c r="B266" s="129" t="s">
        <v>152</v>
      </c>
      <c r="C266" s="128">
        <v>0</v>
      </c>
      <c r="D266" s="178">
        <v>0</v>
      </c>
    </row>
    <row r="267" spans="1:18" s="12" customFormat="1" ht="15.75" x14ac:dyDescent="0.25">
      <c r="A267" s="100">
        <v>789</v>
      </c>
      <c r="B267" s="129" t="s">
        <v>153</v>
      </c>
      <c r="C267" s="128">
        <v>0</v>
      </c>
      <c r="D267" s="178">
        <v>0</v>
      </c>
      <c r="E267" s="184"/>
    </row>
    <row r="273" spans="3:3" x14ac:dyDescent="0.25">
      <c r="C273" s="76"/>
    </row>
    <row r="275" spans="3:3" x14ac:dyDescent="0.25">
      <c r="C275" s="76"/>
    </row>
    <row r="276" spans="3:3" x14ac:dyDescent="0.25">
      <c r="C276" s="76"/>
    </row>
    <row r="277" spans="3:3" x14ac:dyDescent="0.25">
      <c r="C277" s="76"/>
    </row>
    <row r="278" spans="3:3" x14ac:dyDescent="0.25">
      <c r="C278" s="76"/>
    </row>
    <row r="280" spans="3:3" x14ac:dyDescent="0.25">
      <c r="C280" s="77"/>
    </row>
    <row r="281" spans="3:3" x14ac:dyDescent="0.25">
      <c r="C281" s="77"/>
    </row>
    <row r="282" spans="3:3" x14ac:dyDescent="0.25">
      <c r="C282" s="77"/>
    </row>
    <row r="283" spans="3:3" x14ac:dyDescent="0.25">
      <c r="C283" s="78"/>
    </row>
    <row r="284" spans="3:3" x14ac:dyDescent="0.25">
      <c r="C284" s="78"/>
    </row>
    <row r="285" spans="3:3" x14ac:dyDescent="0.25">
      <c r="C285" s="78"/>
    </row>
    <row r="286" spans="3:3" x14ac:dyDescent="0.25">
      <c r="C286" s="78"/>
    </row>
    <row r="287" spans="3:3" x14ac:dyDescent="0.25">
      <c r="C287" s="78"/>
    </row>
    <row r="288" spans="3:3" x14ac:dyDescent="0.25">
      <c r="C288" s="78"/>
    </row>
    <row r="289" spans="3:3" x14ac:dyDescent="0.25">
      <c r="C289" s="79"/>
    </row>
    <row r="290" spans="3:3" x14ac:dyDescent="0.25">
      <c r="C290" s="79"/>
    </row>
    <row r="291" spans="3:3" x14ac:dyDescent="0.25">
      <c r="C291" s="76"/>
    </row>
  </sheetData>
  <mergeCells count="1">
    <mergeCell ref="C2:D2"/>
  </mergeCells>
  <pageMargins left="0.7" right="0.7" top="0.75" bottom="0.75" header="0.3" footer="0.3"/>
  <pageSetup paperSize="9" scale="59" orientation="landscape" r:id="rId1"/>
  <rowBreaks count="5" manualBreakCount="5">
    <brk id="47" max="3" man="1"/>
    <brk id="96" max="3" man="1"/>
    <brk id="145" max="3" man="1"/>
    <brk id="199" max="3" man="1"/>
    <brk id="250" max="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Q123"/>
  <sheetViews>
    <sheetView workbookViewId="0">
      <selection activeCell="D1" sqref="D1"/>
    </sheetView>
  </sheetViews>
  <sheetFormatPr baseColWidth="10" defaultColWidth="11.42578125" defaultRowHeight="15" x14ac:dyDescent="0.25"/>
  <cols>
    <col min="1" max="1" width="11.28515625" style="1" customWidth="1"/>
    <col min="2" max="2" width="54.140625" style="1" customWidth="1"/>
    <col min="3" max="3" width="25.42578125" style="1" customWidth="1"/>
    <col min="4" max="4" width="20" style="1" customWidth="1"/>
    <col min="5" max="5" width="16" style="1" customWidth="1"/>
    <col min="6" max="6" width="20.5703125" style="1" customWidth="1"/>
    <col min="7" max="7" width="16.5703125" style="1" customWidth="1"/>
    <col min="8" max="8" width="13.5703125" style="1" customWidth="1"/>
    <col min="9" max="9" width="13.42578125" style="1" customWidth="1"/>
    <col min="10" max="16384" width="11.42578125" style="1"/>
  </cols>
  <sheetData>
    <row r="1" spans="1:9" s="108" customFormat="1" ht="18.75" x14ac:dyDescent="0.3">
      <c r="C1" s="108" t="s">
        <v>243</v>
      </c>
    </row>
    <row r="2" spans="1:9" ht="15.75" x14ac:dyDescent="0.25">
      <c r="A2" s="82"/>
      <c r="B2" s="82"/>
      <c r="C2" s="168" t="s">
        <v>155</v>
      </c>
      <c r="D2" s="170"/>
    </row>
    <row r="3" spans="1:9" ht="15.75" x14ac:dyDescent="0.25">
      <c r="A3" s="82"/>
      <c r="B3" s="99" t="s">
        <v>168</v>
      </c>
      <c r="C3" s="82" t="s">
        <v>166</v>
      </c>
      <c r="D3" s="93">
        <v>2020</v>
      </c>
      <c r="F3" s="14"/>
    </row>
    <row r="4" spans="1:9" ht="15.75" x14ac:dyDescent="0.25">
      <c r="A4" s="94"/>
      <c r="B4" s="95" t="s">
        <v>158</v>
      </c>
      <c r="C4" s="85">
        <f>C5+C6</f>
        <v>1296898156</v>
      </c>
      <c r="D4" s="85">
        <f>D5+D6</f>
        <v>1602402293.75</v>
      </c>
      <c r="E4" s="13"/>
      <c r="F4" s="118"/>
      <c r="G4" s="13"/>
      <c r="H4" s="13"/>
    </row>
    <row r="5" spans="1:9" ht="20.25" customHeight="1" x14ac:dyDescent="0.25">
      <c r="A5" s="94"/>
      <c r="B5" s="96" t="s">
        <v>7</v>
      </c>
      <c r="C5" s="85">
        <f>C7</f>
        <v>739359522</v>
      </c>
      <c r="D5" s="85">
        <f>D7</f>
        <v>1218855787.5699999</v>
      </c>
      <c r="E5" s="16"/>
      <c r="F5" s="16"/>
      <c r="G5" s="16"/>
      <c r="H5" s="16"/>
    </row>
    <row r="6" spans="1:9" ht="17.25" customHeight="1" x14ac:dyDescent="0.25">
      <c r="A6" s="94"/>
      <c r="B6" s="96" t="s">
        <v>8</v>
      </c>
      <c r="C6" s="85">
        <f>C60</f>
        <v>557538634</v>
      </c>
      <c r="D6" s="85">
        <f>D60</f>
        <v>383546506.18000001</v>
      </c>
      <c r="E6" s="16"/>
      <c r="F6" s="16"/>
      <c r="G6" s="16"/>
      <c r="H6" s="16"/>
    </row>
    <row r="7" spans="1:9" ht="18" customHeight="1" x14ac:dyDescent="0.25">
      <c r="A7" s="83">
        <v>71</v>
      </c>
      <c r="B7" s="84" t="s">
        <v>9</v>
      </c>
      <c r="C7" s="85">
        <f>C8+C15+C47+C49+C52</f>
        <v>739359522</v>
      </c>
      <c r="D7" s="85">
        <f>D8+D15+D47+D49+D52</f>
        <v>1218855787.5699999</v>
      </c>
      <c r="E7" s="20"/>
      <c r="F7" s="20"/>
      <c r="G7" s="20"/>
      <c r="H7" s="20"/>
      <c r="I7" s="20"/>
    </row>
    <row r="8" spans="1:9" ht="15.75" x14ac:dyDescent="0.25">
      <c r="A8" s="83">
        <v>711</v>
      </c>
      <c r="B8" s="86" t="s">
        <v>232</v>
      </c>
      <c r="C8" s="85">
        <f>C9+C12</f>
        <v>340769653</v>
      </c>
      <c r="D8" s="85">
        <f>D9+D12</f>
        <v>345986415.37</v>
      </c>
    </row>
    <row r="9" spans="1:9" ht="15.75" x14ac:dyDescent="0.25">
      <c r="A9" s="83">
        <v>7111</v>
      </c>
      <c r="B9" s="86" t="s">
        <v>54</v>
      </c>
      <c r="C9" s="85">
        <f>C10+C11</f>
        <v>331736029</v>
      </c>
      <c r="D9" s="85">
        <f>D10+D11</f>
        <v>331746029</v>
      </c>
    </row>
    <row r="10" spans="1:9" ht="15.75" x14ac:dyDescent="0.25">
      <c r="A10" s="87">
        <v>71111</v>
      </c>
      <c r="B10" s="55" t="s">
        <v>55</v>
      </c>
      <c r="C10" s="121">
        <v>323929800</v>
      </c>
      <c r="D10" s="88">
        <v>323929800</v>
      </c>
    </row>
    <row r="11" spans="1:9" ht="15.75" x14ac:dyDescent="0.25">
      <c r="A11" s="87">
        <v>71112</v>
      </c>
      <c r="B11" s="55" t="s">
        <v>56</v>
      </c>
      <c r="C11" s="121">
        <v>7806229</v>
      </c>
      <c r="D11" s="88">
        <v>7816229</v>
      </c>
    </row>
    <row r="12" spans="1:9" s="27" customFormat="1" ht="15.75" x14ac:dyDescent="0.25">
      <c r="A12" s="83">
        <v>7116</v>
      </c>
      <c r="B12" s="86" t="s">
        <v>10</v>
      </c>
      <c r="C12" s="85">
        <f>C13+C14</f>
        <v>9033624</v>
      </c>
      <c r="D12" s="85">
        <f>D13+D14</f>
        <v>14240386.369999999</v>
      </c>
    </row>
    <row r="13" spans="1:9" ht="15.75" x14ac:dyDescent="0.25">
      <c r="A13" s="87">
        <v>71161</v>
      </c>
      <c r="B13" s="97" t="s">
        <v>10</v>
      </c>
      <c r="C13" s="88">
        <v>9033624</v>
      </c>
      <c r="D13" s="88">
        <v>14240386.369999999</v>
      </c>
    </row>
    <row r="14" spans="1:9" ht="15.75" x14ac:dyDescent="0.25">
      <c r="A14" s="87">
        <v>71162</v>
      </c>
      <c r="B14" s="97" t="s">
        <v>11</v>
      </c>
      <c r="C14" s="88">
        <v>0</v>
      </c>
      <c r="D14" s="88">
        <v>0</v>
      </c>
    </row>
    <row r="15" spans="1:9" ht="15.75" x14ac:dyDescent="0.25">
      <c r="A15" s="83">
        <v>712</v>
      </c>
      <c r="B15" s="86" t="s">
        <v>319</v>
      </c>
      <c r="C15" s="85">
        <f>C16+C20+C25+C30+C35+C38+C41+C45</f>
        <v>338642178</v>
      </c>
      <c r="D15" s="85">
        <f>D16+D20+D25+D30+D35+D38+D41+D45</f>
        <v>728133657.5999999</v>
      </c>
    </row>
    <row r="16" spans="1:9" s="27" customFormat="1" ht="15.75" x14ac:dyDescent="0.25">
      <c r="A16" s="83">
        <v>7121</v>
      </c>
      <c r="B16" s="86" t="s">
        <v>180</v>
      </c>
      <c r="C16" s="85">
        <f>C17+C19</f>
        <v>60212595</v>
      </c>
      <c r="D16" s="85">
        <f>D17+D19</f>
        <v>28117590.899999999</v>
      </c>
    </row>
    <row r="17" spans="1:4" ht="15.75" x14ac:dyDescent="0.25">
      <c r="A17" s="87">
        <v>71211</v>
      </c>
      <c r="B17" s="55" t="s">
        <v>344</v>
      </c>
      <c r="C17" s="88">
        <v>60212595</v>
      </c>
      <c r="D17" s="88">
        <v>28117590.899999999</v>
      </c>
    </row>
    <row r="18" spans="1:4" ht="15.75" x14ac:dyDescent="0.25">
      <c r="A18" s="87">
        <v>71212</v>
      </c>
      <c r="B18" s="55" t="s">
        <v>346</v>
      </c>
      <c r="C18" s="88">
        <v>0</v>
      </c>
      <c r="D18" s="88">
        <v>0</v>
      </c>
    </row>
    <row r="19" spans="1:4" ht="15.75" x14ac:dyDescent="0.25">
      <c r="A19" s="87">
        <v>71218</v>
      </c>
      <c r="B19" s="55" t="s">
        <v>345</v>
      </c>
      <c r="C19" s="88">
        <v>0</v>
      </c>
      <c r="D19" s="88">
        <v>0</v>
      </c>
    </row>
    <row r="20" spans="1:4" ht="15.75" x14ac:dyDescent="0.25">
      <c r="A20" s="83">
        <v>7122</v>
      </c>
      <c r="B20" s="86" t="s">
        <v>13</v>
      </c>
      <c r="C20" s="85">
        <f>SUM(C21:C24)</f>
        <v>253122517</v>
      </c>
      <c r="D20" s="85">
        <f>SUM(D21:D24)</f>
        <v>404116823</v>
      </c>
    </row>
    <row r="21" spans="1:4" ht="15.75" x14ac:dyDescent="0.25">
      <c r="A21" s="87">
        <v>71221</v>
      </c>
      <c r="B21" s="97" t="s">
        <v>14</v>
      </c>
      <c r="C21" s="88">
        <v>450000</v>
      </c>
      <c r="D21" s="88">
        <v>18710510</v>
      </c>
    </row>
    <row r="22" spans="1:4" ht="15.75" x14ac:dyDescent="0.25">
      <c r="A22" s="87">
        <v>71222</v>
      </c>
      <c r="B22" s="97" t="s">
        <v>15</v>
      </c>
      <c r="C22" s="88">
        <v>121748300</v>
      </c>
      <c r="D22" s="88">
        <v>120128565</v>
      </c>
    </row>
    <row r="23" spans="1:4" ht="15.75" x14ac:dyDescent="0.25">
      <c r="A23" s="87">
        <v>71223</v>
      </c>
      <c r="B23" s="97" t="s">
        <v>16</v>
      </c>
      <c r="C23" s="88">
        <v>11574918</v>
      </c>
      <c r="D23" s="88">
        <v>12169944</v>
      </c>
    </row>
    <row r="24" spans="1:4" ht="15.75" x14ac:dyDescent="0.25">
      <c r="A24" s="87">
        <v>71228</v>
      </c>
      <c r="B24" s="97" t="s">
        <v>17</v>
      </c>
      <c r="C24" s="88">
        <v>119349299</v>
      </c>
      <c r="D24" s="88">
        <v>253107804</v>
      </c>
    </row>
    <row r="25" spans="1:4" ht="15.75" x14ac:dyDescent="0.25">
      <c r="A25" s="83">
        <v>7123</v>
      </c>
      <c r="B25" s="86" t="s">
        <v>18</v>
      </c>
      <c r="C25" s="85">
        <f>SUM(C26:C29)</f>
        <v>6921300</v>
      </c>
      <c r="D25" s="85">
        <f>SUM(D26:D29)</f>
        <v>47170674.700000003</v>
      </c>
    </row>
    <row r="26" spans="1:4" ht="15.75" x14ac:dyDescent="0.25">
      <c r="A26" s="87">
        <v>71231</v>
      </c>
      <c r="B26" s="97" t="s">
        <v>19</v>
      </c>
      <c r="C26" s="88">
        <v>184000</v>
      </c>
      <c r="D26" s="88">
        <v>1947810</v>
      </c>
    </row>
    <row r="27" spans="1:4" ht="15.75" x14ac:dyDescent="0.25">
      <c r="A27" s="87">
        <v>71232</v>
      </c>
      <c r="B27" s="97" t="s">
        <v>20</v>
      </c>
      <c r="C27" s="88">
        <v>0</v>
      </c>
      <c r="D27" s="88">
        <v>11940904</v>
      </c>
    </row>
    <row r="28" spans="1:4" ht="15.75" x14ac:dyDescent="0.25">
      <c r="A28" s="87">
        <v>71233</v>
      </c>
      <c r="B28" s="97" t="s">
        <v>21</v>
      </c>
      <c r="C28" s="88">
        <v>415200</v>
      </c>
      <c r="D28" s="88">
        <v>1181888.33</v>
      </c>
    </row>
    <row r="29" spans="1:4" ht="15.75" x14ac:dyDescent="0.25">
      <c r="A29" s="87">
        <v>71234</v>
      </c>
      <c r="B29" s="97" t="s">
        <v>22</v>
      </c>
      <c r="C29" s="88">
        <v>6322100</v>
      </c>
      <c r="D29" s="88">
        <v>32100072.370000001</v>
      </c>
    </row>
    <row r="30" spans="1:4" ht="15.75" x14ac:dyDescent="0.25">
      <c r="A30" s="83">
        <v>7124</v>
      </c>
      <c r="B30" s="86" t="s">
        <v>23</v>
      </c>
      <c r="C30" s="85">
        <f>SUM(C31:C34)</f>
        <v>8705402</v>
      </c>
      <c r="D30" s="85">
        <f>SUM(D31:D34)</f>
        <v>227172219</v>
      </c>
    </row>
    <row r="31" spans="1:4" ht="15.75" x14ac:dyDescent="0.25">
      <c r="A31" s="87">
        <v>71241</v>
      </c>
      <c r="B31" s="97" t="s">
        <v>24</v>
      </c>
      <c r="C31" s="88">
        <v>100000</v>
      </c>
      <c r="D31" s="88">
        <v>7681433</v>
      </c>
    </row>
    <row r="32" spans="1:4" ht="15.75" x14ac:dyDescent="0.25">
      <c r="A32" s="87">
        <v>71242</v>
      </c>
      <c r="B32" s="97" t="s">
        <v>25</v>
      </c>
      <c r="C32" s="88">
        <v>0</v>
      </c>
      <c r="D32" s="88">
        <v>26961879</v>
      </c>
    </row>
    <row r="33" spans="1:17" ht="15.75" x14ac:dyDescent="0.25">
      <c r="A33" s="87">
        <v>71243</v>
      </c>
      <c r="B33" s="97" t="s">
        <v>26</v>
      </c>
      <c r="C33" s="88">
        <v>238095</v>
      </c>
      <c r="D33" s="88">
        <v>124770174</v>
      </c>
    </row>
    <row r="34" spans="1:17" ht="15.75" x14ac:dyDescent="0.25">
      <c r="A34" s="87">
        <v>71244</v>
      </c>
      <c r="B34" s="97" t="s">
        <v>27</v>
      </c>
      <c r="C34" s="88">
        <v>8367307</v>
      </c>
      <c r="D34" s="88">
        <v>67758733</v>
      </c>
    </row>
    <row r="35" spans="1:17" ht="15.75" x14ac:dyDescent="0.25">
      <c r="A35" s="83">
        <v>7125</v>
      </c>
      <c r="B35" s="86" t="s">
        <v>28</v>
      </c>
      <c r="C35" s="85">
        <f>C36+C37</f>
        <v>9680364</v>
      </c>
      <c r="D35" s="85">
        <f>D36+D37</f>
        <v>21556350</v>
      </c>
    </row>
    <row r="36" spans="1:17" ht="15.75" x14ac:dyDescent="0.25">
      <c r="A36" s="87">
        <v>71251</v>
      </c>
      <c r="B36" s="97" t="s">
        <v>28</v>
      </c>
      <c r="C36" s="92">
        <v>9680364</v>
      </c>
      <c r="D36" s="92">
        <v>21556350</v>
      </c>
    </row>
    <row r="37" spans="1:17" ht="15.75" x14ac:dyDescent="0.25">
      <c r="A37" s="87">
        <v>71252</v>
      </c>
      <c r="B37" s="97" t="s">
        <v>29</v>
      </c>
      <c r="C37" s="88">
        <v>0</v>
      </c>
      <c r="D37" s="88">
        <v>0</v>
      </c>
    </row>
    <row r="38" spans="1:17" ht="15.75" x14ac:dyDescent="0.25">
      <c r="A38" s="83">
        <v>7126</v>
      </c>
      <c r="B38" s="110" t="s">
        <v>183</v>
      </c>
      <c r="C38" s="85">
        <f>C39+C40</f>
        <v>0</v>
      </c>
      <c r="D38" s="85">
        <f>D39+D40</f>
        <v>0</v>
      </c>
    </row>
    <row r="39" spans="1:17" s="66" customFormat="1" ht="15.75" x14ac:dyDescent="0.25">
      <c r="A39" s="100">
        <v>71261</v>
      </c>
      <c r="B39" s="97" t="s">
        <v>320</v>
      </c>
      <c r="C39" s="88">
        <v>0</v>
      </c>
      <c r="D39" s="88">
        <v>0</v>
      </c>
    </row>
    <row r="40" spans="1:17" ht="15.75" x14ac:dyDescent="0.25">
      <c r="A40" s="87">
        <v>71262</v>
      </c>
      <c r="B40" s="97" t="s">
        <v>321</v>
      </c>
      <c r="C40" s="88">
        <v>0</v>
      </c>
      <c r="D40" s="88">
        <v>0</v>
      </c>
    </row>
    <row r="41" spans="1:17" s="27" customFormat="1" ht="15.75" x14ac:dyDescent="0.25">
      <c r="A41" s="83">
        <v>7127</v>
      </c>
      <c r="B41" s="86" t="s">
        <v>31</v>
      </c>
      <c r="C41" s="85">
        <f>SUM(C42:C44)</f>
        <v>0</v>
      </c>
      <c r="D41" s="85">
        <f>SUM(D42:D44)</f>
        <v>0</v>
      </c>
    </row>
    <row r="42" spans="1:17" ht="15.75" x14ac:dyDescent="0.25">
      <c r="A42" s="87">
        <v>71271</v>
      </c>
      <c r="B42" s="97" t="s">
        <v>322</v>
      </c>
      <c r="C42" s="88">
        <v>0</v>
      </c>
      <c r="D42" s="88">
        <v>0</v>
      </c>
    </row>
    <row r="43" spans="1:17" ht="15.75" x14ac:dyDescent="0.25">
      <c r="A43" s="87">
        <v>71272</v>
      </c>
      <c r="B43" s="97" t="s">
        <v>323</v>
      </c>
      <c r="C43" s="88">
        <v>0</v>
      </c>
      <c r="D43" s="88">
        <v>0</v>
      </c>
    </row>
    <row r="44" spans="1:17" ht="15.75" x14ac:dyDescent="0.25">
      <c r="A44" s="87">
        <v>71273</v>
      </c>
      <c r="B44" s="97" t="s">
        <v>324</v>
      </c>
      <c r="C44" s="88">
        <v>0</v>
      </c>
      <c r="D44" s="88">
        <v>0</v>
      </c>
    </row>
    <row r="45" spans="1:17" s="27" customFormat="1" ht="15.75" x14ac:dyDescent="0.25">
      <c r="A45" s="83">
        <v>7128</v>
      </c>
      <c r="B45" s="86" t="s">
        <v>30</v>
      </c>
      <c r="C45" s="85">
        <f>C46</f>
        <v>0</v>
      </c>
      <c r="D45" s="85">
        <f>D46</f>
        <v>0</v>
      </c>
    </row>
    <row r="46" spans="1:17" ht="15.75" x14ac:dyDescent="0.25">
      <c r="A46" s="87">
        <v>71281</v>
      </c>
      <c r="B46" s="55" t="s">
        <v>30</v>
      </c>
      <c r="C46" s="88">
        <v>0</v>
      </c>
      <c r="D46" s="88">
        <v>0</v>
      </c>
    </row>
    <row r="47" spans="1:17" s="27" customFormat="1" ht="15.75" x14ac:dyDescent="0.25">
      <c r="A47" s="83">
        <v>7134</v>
      </c>
      <c r="B47" s="86" t="s">
        <v>337</v>
      </c>
      <c r="C47" s="85">
        <f>C48</f>
        <v>8641560</v>
      </c>
      <c r="D47" s="85">
        <f>D48</f>
        <v>13111189.42</v>
      </c>
      <c r="Q47" s="115"/>
    </row>
    <row r="48" spans="1:17" ht="15.75" x14ac:dyDescent="0.25">
      <c r="A48" s="87">
        <v>71341</v>
      </c>
      <c r="B48" s="55" t="s">
        <v>337</v>
      </c>
      <c r="C48" s="88">
        <v>8641560</v>
      </c>
      <c r="D48" s="88">
        <v>13111189.42</v>
      </c>
      <c r="Q48" s="30"/>
    </row>
    <row r="49" spans="1:4" ht="15.75" x14ac:dyDescent="0.25">
      <c r="A49" s="83">
        <v>716</v>
      </c>
      <c r="B49" s="86" t="s">
        <v>32</v>
      </c>
      <c r="C49" s="85">
        <f>SUM(C50:C51)</f>
        <v>45082131</v>
      </c>
      <c r="D49" s="85">
        <f>SUM(D50:D51)</f>
        <v>131624525.18000001</v>
      </c>
    </row>
    <row r="50" spans="1:4" ht="15.75" x14ac:dyDescent="0.25">
      <c r="A50" s="87">
        <v>7161</v>
      </c>
      <c r="B50" s="55" t="s">
        <v>33</v>
      </c>
      <c r="C50" s="88">
        <v>32018900</v>
      </c>
      <c r="D50" s="88">
        <v>51418875</v>
      </c>
    </row>
    <row r="51" spans="1:4" ht="15.75" x14ac:dyDescent="0.25">
      <c r="A51" s="87">
        <v>7162</v>
      </c>
      <c r="B51" s="55" t="s">
        <v>34</v>
      </c>
      <c r="C51" s="88">
        <v>13063231</v>
      </c>
      <c r="D51" s="88">
        <v>80205650.180000007</v>
      </c>
    </row>
    <row r="52" spans="1:4" s="27" customFormat="1" ht="15.75" x14ac:dyDescent="0.25">
      <c r="A52" s="83">
        <v>717</v>
      </c>
      <c r="B52" s="86" t="s">
        <v>325</v>
      </c>
      <c r="C52" s="85">
        <f>SUM(C53:C59)</f>
        <v>6224000</v>
      </c>
      <c r="D52" s="85">
        <f>SUM(D53:D59)</f>
        <v>0</v>
      </c>
    </row>
    <row r="53" spans="1:4" ht="15.75" x14ac:dyDescent="0.25">
      <c r="A53" s="87">
        <v>7171</v>
      </c>
      <c r="B53" s="55" t="s">
        <v>37</v>
      </c>
      <c r="C53" s="88">
        <v>0</v>
      </c>
      <c r="D53" s="88">
        <v>0</v>
      </c>
    </row>
    <row r="54" spans="1:4" ht="15.75" x14ac:dyDescent="0.25">
      <c r="A54" s="87">
        <v>7172</v>
      </c>
      <c r="B54" s="55" t="s">
        <v>107</v>
      </c>
      <c r="C54" s="88">
        <v>0</v>
      </c>
      <c r="D54" s="88">
        <v>0</v>
      </c>
    </row>
    <row r="55" spans="1:4" ht="15.75" x14ac:dyDescent="0.25">
      <c r="A55" s="87">
        <v>7173</v>
      </c>
      <c r="B55" s="55" t="s">
        <v>290</v>
      </c>
      <c r="C55" s="88">
        <v>0</v>
      </c>
      <c r="D55" s="88">
        <v>0</v>
      </c>
    </row>
    <row r="56" spans="1:4" ht="15.75" x14ac:dyDescent="0.25">
      <c r="A56" s="87">
        <v>7174</v>
      </c>
      <c r="B56" s="55" t="s">
        <v>35</v>
      </c>
      <c r="C56" s="88">
        <v>0</v>
      </c>
      <c r="D56" s="88">
        <v>0</v>
      </c>
    </row>
    <row r="57" spans="1:4" ht="15.75" x14ac:dyDescent="0.25">
      <c r="A57" s="87">
        <v>7175</v>
      </c>
      <c r="B57" s="55" t="s">
        <v>36</v>
      </c>
      <c r="C57" s="88">
        <v>0</v>
      </c>
      <c r="D57" s="88">
        <v>0</v>
      </c>
    </row>
    <row r="58" spans="1:4" ht="15.75" x14ac:dyDescent="0.25">
      <c r="A58" s="87">
        <v>7176</v>
      </c>
      <c r="B58" s="55" t="s">
        <v>291</v>
      </c>
      <c r="C58" s="88">
        <v>6224000</v>
      </c>
      <c r="D58" s="88">
        <v>0</v>
      </c>
    </row>
    <row r="59" spans="1:4" ht="15.75" x14ac:dyDescent="0.25">
      <c r="A59" s="87">
        <v>7178</v>
      </c>
      <c r="B59" s="55" t="s">
        <v>292</v>
      </c>
      <c r="C59" s="88">
        <v>0</v>
      </c>
      <c r="D59" s="88">
        <v>0</v>
      </c>
    </row>
    <row r="60" spans="1:4" ht="15.75" x14ac:dyDescent="0.25">
      <c r="A60" s="83">
        <v>72</v>
      </c>
      <c r="B60" s="84" t="s">
        <v>38</v>
      </c>
      <c r="C60" s="85">
        <f>C61+C68+C87+C91+C94</f>
        <v>557538634</v>
      </c>
      <c r="D60" s="85">
        <f>D61+D68+D87+D91+D94</f>
        <v>383546506.18000001</v>
      </c>
    </row>
    <row r="61" spans="1:4" ht="15.75" x14ac:dyDescent="0.25">
      <c r="A61" s="83">
        <v>721</v>
      </c>
      <c r="B61" s="86" t="s">
        <v>39</v>
      </c>
      <c r="C61" s="85">
        <f>C62+C64+C66</f>
        <v>0</v>
      </c>
      <c r="D61" s="85">
        <f>D62+D64+D66</f>
        <v>0</v>
      </c>
    </row>
    <row r="62" spans="1:4" s="27" customFormat="1" ht="15.75" x14ac:dyDescent="0.25">
      <c r="A62" s="83">
        <v>7211</v>
      </c>
      <c r="B62" s="86" t="s">
        <v>117</v>
      </c>
      <c r="C62" s="85">
        <f>C63</f>
        <v>0</v>
      </c>
      <c r="D62" s="85">
        <f>D63</f>
        <v>0</v>
      </c>
    </row>
    <row r="63" spans="1:4" ht="15.75" x14ac:dyDescent="0.25">
      <c r="A63" s="87">
        <v>72111</v>
      </c>
      <c r="B63" s="55" t="s">
        <v>117</v>
      </c>
      <c r="C63" s="88">
        <v>0</v>
      </c>
      <c r="D63" s="88">
        <v>0</v>
      </c>
    </row>
    <row r="64" spans="1:4" s="27" customFormat="1" ht="15.75" x14ac:dyDescent="0.25">
      <c r="A64" s="83">
        <v>7217</v>
      </c>
      <c r="B64" s="86" t="s">
        <v>295</v>
      </c>
      <c r="C64" s="85">
        <f>C65</f>
        <v>0</v>
      </c>
      <c r="D64" s="85">
        <f>D65</f>
        <v>0</v>
      </c>
    </row>
    <row r="65" spans="1:7" ht="15.75" x14ac:dyDescent="0.25">
      <c r="A65" s="87">
        <v>72171</v>
      </c>
      <c r="B65" s="55" t="s">
        <v>295</v>
      </c>
      <c r="C65" s="88">
        <v>0</v>
      </c>
      <c r="D65" s="88">
        <v>0</v>
      </c>
    </row>
    <row r="66" spans="1:7" s="27" customFormat="1" ht="15.75" x14ac:dyDescent="0.25">
      <c r="A66" s="83">
        <v>7218</v>
      </c>
      <c r="B66" s="86" t="s">
        <v>120</v>
      </c>
      <c r="C66" s="85">
        <f>C67</f>
        <v>0</v>
      </c>
      <c r="D66" s="85">
        <f>D67</f>
        <v>0</v>
      </c>
    </row>
    <row r="67" spans="1:7" ht="15.75" x14ac:dyDescent="0.25">
      <c r="A67" s="87">
        <v>72181</v>
      </c>
      <c r="B67" s="55" t="s">
        <v>120</v>
      </c>
      <c r="C67" s="88">
        <v>0</v>
      </c>
      <c r="D67" s="88">
        <v>0</v>
      </c>
    </row>
    <row r="68" spans="1:7" ht="15.75" x14ac:dyDescent="0.25">
      <c r="A68" s="83">
        <v>722</v>
      </c>
      <c r="B68" s="86" t="s">
        <v>326</v>
      </c>
      <c r="C68" s="85">
        <f>C69+C74+C81+C83+C85</f>
        <v>253570043</v>
      </c>
      <c r="D68" s="85">
        <f>D69+D74+D81+D83+D85</f>
        <v>29108506.18</v>
      </c>
    </row>
    <row r="69" spans="1:7" ht="15.75" x14ac:dyDescent="0.25">
      <c r="A69" s="83">
        <v>7221</v>
      </c>
      <c r="B69" s="86" t="s">
        <v>296</v>
      </c>
      <c r="C69" s="85">
        <f>SUM(C70:C73)</f>
        <v>27706543</v>
      </c>
      <c r="D69" s="85">
        <f>SUM(D70:D73)</f>
        <v>29108506.18</v>
      </c>
    </row>
    <row r="70" spans="1:7" ht="15.75" x14ac:dyDescent="0.25">
      <c r="A70" s="87">
        <v>72211</v>
      </c>
      <c r="B70" s="55" t="s">
        <v>41</v>
      </c>
      <c r="C70" s="88">
        <v>3806393</v>
      </c>
      <c r="D70" s="88">
        <v>0</v>
      </c>
      <c r="G70" s="14"/>
    </row>
    <row r="71" spans="1:7" ht="15.75" x14ac:dyDescent="0.25">
      <c r="A71" s="87">
        <v>72212</v>
      </c>
      <c r="B71" s="55" t="s">
        <v>42</v>
      </c>
      <c r="C71" s="88">
        <v>3528000</v>
      </c>
      <c r="D71" s="88">
        <v>15111078</v>
      </c>
    </row>
    <row r="72" spans="1:7" ht="15.75" x14ac:dyDescent="0.25">
      <c r="A72" s="87">
        <v>72213</v>
      </c>
      <c r="B72" s="55" t="s">
        <v>43</v>
      </c>
      <c r="C72" s="88">
        <v>352500</v>
      </c>
      <c r="D72" s="88">
        <v>13997428.18</v>
      </c>
    </row>
    <row r="73" spans="1:7" ht="15.75" x14ac:dyDescent="0.25">
      <c r="A73" s="87">
        <v>72214</v>
      </c>
      <c r="B73" s="55" t="s">
        <v>46</v>
      </c>
      <c r="C73" s="88">
        <v>20019650</v>
      </c>
      <c r="D73" s="88">
        <v>0</v>
      </c>
      <c r="G73" s="14"/>
    </row>
    <row r="74" spans="1:7" ht="15.75" x14ac:dyDescent="0.25">
      <c r="A74" s="83">
        <v>7222</v>
      </c>
      <c r="B74" s="86" t="s">
        <v>297</v>
      </c>
      <c r="C74" s="85">
        <f>SUM(C75:C80)</f>
        <v>3802500</v>
      </c>
      <c r="D74" s="85">
        <f>SUM(D75:D80)</f>
        <v>0</v>
      </c>
    </row>
    <row r="75" spans="1:7" ht="15.75" x14ac:dyDescent="0.25">
      <c r="A75" s="87">
        <v>72221</v>
      </c>
      <c r="B75" s="55" t="s">
        <v>298</v>
      </c>
      <c r="C75" s="88">
        <v>0</v>
      </c>
      <c r="D75" s="88">
        <v>0</v>
      </c>
    </row>
    <row r="76" spans="1:7" ht="15.75" x14ac:dyDescent="0.25">
      <c r="A76" s="87">
        <v>72222</v>
      </c>
      <c r="B76" s="55" t="s">
        <v>299</v>
      </c>
      <c r="C76" s="88">
        <v>1038500</v>
      </c>
      <c r="D76" s="88">
        <v>0</v>
      </c>
    </row>
    <row r="77" spans="1:7" ht="15.75" x14ac:dyDescent="0.25">
      <c r="A77" s="87">
        <v>72223</v>
      </c>
      <c r="B77" s="55" t="s">
        <v>300</v>
      </c>
      <c r="C77" s="88">
        <v>0</v>
      </c>
      <c r="D77" s="88">
        <v>0</v>
      </c>
    </row>
    <row r="78" spans="1:7" ht="15.75" x14ac:dyDescent="0.25">
      <c r="A78" s="87">
        <v>72224</v>
      </c>
      <c r="B78" s="55" t="s">
        <v>327</v>
      </c>
      <c r="C78" s="88">
        <v>0</v>
      </c>
      <c r="D78" s="88">
        <v>0</v>
      </c>
    </row>
    <row r="79" spans="1:7" ht="15.75" x14ac:dyDescent="0.25">
      <c r="A79" s="87">
        <v>72225</v>
      </c>
      <c r="B79" s="55" t="s">
        <v>302</v>
      </c>
      <c r="C79" s="88">
        <v>0</v>
      </c>
      <c r="D79" s="88">
        <v>0</v>
      </c>
    </row>
    <row r="80" spans="1:7" ht="15.75" x14ac:dyDescent="0.25">
      <c r="A80" s="87">
        <v>72226</v>
      </c>
      <c r="B80" s="55" t="s">
        <v>45</v>
      </c>
      <c r="C80" s="88">
        <v>2764000</v>
      </c>
      <c r="D80" s="88">
        <v>0</v>
      </c>
    </row>
    <row r="81" spans="1:9" ht="15.75" x14ac:dyDescent="0.25">
      <c r="A81" s="83">
        <v>7223</v>
      </c>
      <c r="B81" s="86" t="s">
        <v>44</v>
      </c>
      <c r="C81" s="85">
        <f>C82</f>
        <v>116668000</v>
      </c>
      <c r="D81" s="85">
        <f>D82</f>
        <v>0</v>
      </c>
    </row>
    <row r="82" spans="1:9" ht="15.75" x14ac:dyDescent="0.25">
      <c r="A82" s="87">
        <v>72231</v>
      </c>
      <c r="B82" s="55" t="s">
        <v>44</v>
      </c>
      <c r="C82" s="88">
        <v>116668000</v>
      </c>
      <c r="D82" s="88">
        <v>0</v>
      </c>
    </row>
    <row r="83" spans="1:9" ht="15.75" x14ac:dyDescent="0.25">
      <c r="A83" s="83">
        <v>7224</v>
      </c>
      <c r="B83" s="86" t="s">
        <v>303</v>
      </c>
      <c r="C83" s="85">
        <f>C84</f>
        <v>103763000</v>
      </c>
      <c r="D83" s="85">
        <f>D84</f>
        <v>0</v>
      </c>
    </row>
    <row r="84" spans="1:9" ht="15.75" x14ac:dyDescent="0.25">
      <c r="A84" s="87">
        <v>72241</v>
      </c>
      <c r="B84" s="55" t="s">
        <v>303</v>
      </c>
      <c r="C84" s="88">
        <v>103763000</v>
      </c>
      <c r="D84" s="88">
        <v>0</v>
      </c>
    </row>
    <row r="85" spans="1:9" s="27" customFormat="1" ht="15.75" x14ac:dyDescent="0.25">
      <c r="A85" s="83">
        <v>7228</v>
      </c>
      <c r="B85" s="86" t="s">
        <v>331</v>
      </c>
      <c r="C85" s="85">
        <f>C86</f>
        <v>1630000</v>
      </c>
      <c r="D85" s="85">
        <f>D86</f>
        <v>0</v>
      </c>
    </row>
    <row r="86" spans="1:9" ht="15.75" x14ac:dyDescent="0.25">
      <c r="A86" s="87">
        <v>72281</v>
      </c>
      <c r="B86" s="55" t="s">
        <v>335</v>
      </c>
      <c r="C86" s="88">
        <v>1630000</v>
      </c>
      <c r="D86" s="88">
        <v>0</v>
      </c>
    </row>
    <row r="87" spans="1:9" ht="15.75" x14ac:dyDescent="0.25">
      <c r="A87" s="83">
        <v>723</v>
      </c>
      <c r="B87" s="86" t="s">
        <v>47</v>
      </c>
      <c r="C87" s="90">
        <f>SUM(C88:C90)</f>
        <v>21626400</v>
      </c>
      <c r="D87" s="90">
        <f>SUM(D88:D90)</f>
        <v>123240000</v>
      </c>
    </row>
    <row r="88" spans="1:9" ht="15.75" x14ac:dyDescent="0.25">
      <c r="A88" s="87">
        <v>7231</v>
      </c>
      <c r="B88" s="55" t="s">
        <v>47</v>
      </c>
      <c r="C88" s="88">
        <v>21626400</v>
      </c>
      <c r="D88" s="88">
        <v>123240000</v>
      </c>
    </row>
    <row r="89" spans="1:9" ht="15.75" x14ac:dyDescent="0.25">
      <c r="A89" s="87">
        <v>7232</v>
      </c>
      <c r="B89" s="55" t="s">
        <v>48</v>
      </c>
      <c r="C89" s="88">
        <v>0</v>
      </c>
      <c r="D89" s="88">
        <v>0</v>
      </c>
    </row>
    <row r="90" spans="1:9" ht="15.75" x14ac:dyDescent="0.25">
      <c r="A90" s="87">
        <v>7236</v>
      </c>
      <c r="B90" s="55" t="s">
        <v>49</v>
      </c>
      <c r="C90" s="88">
        <v>0</v>
      </c>
      <c r="D90" s="88">
        <v>0</v>
      </c>
    </row>
    <row r="91" spans="1:9" ht="15.75" x14ac:dyDescent="0.25">
      <c r="A91" s="83">
        <v>727</v>
      </c>
      <c r="B91" s="86" t="s">
        <v>216</v>
      </c>
      <c r="C91" s="90">
        <f>SUM(C92:C93)</f>
        <v>59205575</v>
      </c>
      <c r="D91" s="90">
        <f>SUM(D92:D93)</f>
        <v>216198000</v>
      </c>
      <c r="F91" s="14"/>
    </row>
    <row r="92" spans="1:9" ht="15.75" x14ac:dyDescent="0.25">
      <c r="A92" s="87">
        <v>7271</v>
      </c>
      <c r="B92" s="55" t="s">
        <v>328</v>
      </c>
      <c r="C92" s="88">
        <v>59205575</v>
      </c>
      <c r="D92" s="88">
        <v>216198000</v>
      </c>
    </row>
    <row r="93" spans="1:9" ht="15.75" x14ac:dyDescent="0.25">
      <c r="A93" s="87">
        <v>7278</v>
      </c>
      <c r="B93" s="55" t="s">
        <v>218</v>
      </c>
      <c r="C93" s="88">
        <v>0</v>
      </c>
      <c r="D93" s="88">
        <v>0</v>
      </c>
    </row>
    <row r="94" spans="1:9" ht="15.75" x14ac:dyDescent="0.25">
      <c r="A94" s="83">
        <v>728</v>
      </c>
      <c r="B94" s="86" t="s">
        <v>50</v>
      </c>
      <c r="C94" s="90">
        <f>C95+C96</f>
        <v>223136616</v>
      </c>
      <c r="D94" s="90">
        <f>D95+D96</f>
        <v>15000000</v>
      </c>
    </row>
    <row r="95" spans="1:9" ht="15.75" x14ac:dyDescent="0.25">
      <c r="A95" s="94">
        <v>7281</v>
      </c>
      <c r="B95" s="98" t="s">
        <v>51</v>
      </c>
      <c r="C95" s="88">
        <v>223136616</v>
      </c>
      <c r="D95" s="88">
        <v>0</v>
      </c>
    </row>
    <row r="96" spans="1:9" ht="15.75" x14ac:dyDescent="0.25">
      <c r="A96" s="36">
        <v>7284</v>
      </c>
      <c r="B96" s="37" t="s">
        <v>338</v>
      </c>
      <c r="C96" s="88">
        <v>0</v>
      </c>
      <c r="D96" s="71">
        <v>15000000</v>
      </c>
      <c r="E96" s="71"/>
      <c r="F96" s="71"/>
      <c r="G96" s="71"/>
      <c r="H96" s="71"/>
      <c r="I96" s="71"/>
    </row>
    <row r="97" spans="1:4" s="27" customFormat="1" ht="15.75" x14ac:dyDescent="0.25">
      <c r="A97" s="89">
        <v>73</v>
      </c>
      <c r="B97" s="84" t="s">
        <v>52</v>
      </c>
      <c r="C97" s="90">
        <f>C98</f>
        <v>0</v>
      </c>
      <c r="D97" s="90">
        <f>D98</f>
        <v>0</v>
      </c>
    </row>
    <row r="98" spans="1:4" ht="15.75" x14ac:dyDescent="0.25">
      <c r="A98" s="94">
        <v>731</v>
      </c>
      <c r="B98" s="98" t="s">
        <v>53</v>
      </c>
      <c r="C98" s="88">
        <v>0</v>
      </c>
      <c r="D98" s="88">
        <v>0</v>
      </c>
    </row>
    <row r="99" spans="1:4" x14ac:dyDescent="0.25">
      <c r="B99" s="12"/>
    </row>
    <row r="105" spans="1:4" x14ac:dyDescent="0.25">
      <c r="C105" s="14"/>
    </row>
    <row r="107" spans="1:4" x14ac:dyDescent="0.25">
      <c r="C107" s="14"/>
    </row>
    <row r="108" spans="1:4" x14ac:dyDescent="0.25">
      <c r="C108" s="14"/>
    </row>
    <row r="109" spans="1:4" x14ac:dyDescent="0.25">
      <c r="C109" s="14"/>
    </row>
    <row r="110" spans="1:4" x14ac:dyDescent="0.25">
      <c r="C110" s="14"/>
    </row>
    <row r="112" spans="1:4" x14ac:dyDescent="0.25">
      <c r="C112" s="2"/>
    </row>
    <row r="113" spans="3:3" x14ac:dyDescent="0.25">
      <c r="C113" s="2"/>
    </row>
    <row r="114" spans="3:3" x14ac:dyDescent="0.25">
      <c r="C114" s="2"/>
    </row>
    <row r="115" spans="3:3" x14ac:dyDescent="0.25">
      <c r="C115" s="52"/>
    </row>
    <row r="116" spans="3:3" x14ac:dyDescent="0.25">
      <c r="C116" s="52"/>
    </row>
    <row r="117" spans="3:3" x14ac:dyDescent="0.25">
      <c r="C117" s="52"/>
    </row>
    <row r="118" spans="3:3" x14ac:dyDescent="0.25">
      <c r="C118" s="52"/>
    </row>
    <row r="119" spans="3:3" x14ac:dyDescent="0.25">
      <c r="C119" s="52"/>
    </row>
    <row r="120" spans="3:3" x14ac:dyDescent="0.25">
      <c r="C120" s="52"/>
    </row>
    <row r="121" spans="3:3" x14ac:dyDescent="0.25">
      <c r="C121" s="53"/>
    </row>
    <row r="122" spans="3:3" x14ac:dyDescent="0.25">
      <c r="C122" s="53"/>
    </row>
    <row r="123" spans="3:3" x14ac:dyDescent="0.25">
      <c r="C123" s="14"/>
    </row>
  </sheetData>
  <mergeCells count="1">
    <mergeCell ref="C2:D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98"/>
  <sheetViews>
    <sheetView workbookViewId="0">
      <selection activeCell="F1" sqref="F1"/>
    </sheetView>
  </sheetViews>
  <sheetFormatPr baseColWidth="10" defaultColWidth="11.42578125" defaultRowHeight="15" x14ac:dyDescent="0.25"/>
  <cols>
    <col min="1" max="1" width="11.28515625" style="1" customWidth="1"/>
    <col min="2" max="2" width="54.42578125" style="1" customWidth="1"/>
    <col min="3" max="3" width="28.7109375" style="1" customWidth="1"/>
    <col min="4" max="4" width="20.42578125" style="1" customWidth="1"/>
    <col min="5" max="5" width="11.42578125" style="1"/>
    <col min="6" max="6" width="16" style="1" customWidth="1"/>
    <col min="7" max="7" width="20.5703125" style="1" customWidth="1"/>
    <col min="8" max="8" width="16.5703125" style="1" customWidth="1"/>
    <col min="9" max="9" width="13.5703125" style="1" customWidth="1"/>
    <col min="10" max="10" width="13.42578125" style="1" customWidth="1"/>
    <col min="11" max="16384" width="11.42578125" style="1"/>
  </cols>
  <sheetData>
    <row r="1" spans="1:10" s="109" customFormat="1" ht="18.75" x14ac:dyDescent="0.3">
      <c r="C1" s="109" t="s">
        <v>244</v>
      </c>
    </row>
    <row r="2" spans="1:10" ht="15.75" x14ac:dyDescent="0.25">
      <c r="A2" s="82"/>
      <c r="B2" s="82"/>
      <c r="C2" s="168" t="s">
        <v>169</v>
      </c>
      <c r="D2" s="170"/>
    </row>
    <row r="3" spans="1:10" ht="15.75" x14ac:dyDescent="0.25">
      <c r="A3" s="82"/>
      <c r="B3" s="99" t="s">
        <v>168</v>
      </c>
      <c r="C3" s="82" t="s">
        <v>166</v>
      </c>
      <c r="D3" s="91">
        <v>2020</v>
      </c>
    </row>
    <row r="4" spans="1:10" ht="15.75" x14ac:dyDescent="0.25">
      <c r="A4" s="94"/>
      <c r="B4" s="95" t="s">
        <v>158</v>
      </c>
      <c r="C4" s="85">
        <f>C5+C6</f>
        <v>976291680</v>
      </c>
      <c r="D4" s="85">
        <f>D5+D6</f>
        <v>1136489196</v>
      </c>
      <c r="F4" s="13"/>
      <c r="G4" s="13"/>
      <c r="H4" s="13"/>
      <c r="I4" s="13"/>
    </row>
    <row r="5" spans="1:10" ht="20.25" customHeight="1" x14ac:dyDescent="0.25">
      <c r="A5" s="94"/>
      <c r="B5" s="96" t="s">
        <v>7</v>
      </c>
      <c r="C5" s="85">
        <f>C7</f>
        <v>920039358</v>
      </c>
      <c r="D5" s="85">
        <f>D7</f>
        <v>977989196</v>
      </c>
      <c r="F5" s="16"/>
      <c r="G5" s="16"/>
      <c r="H5" s="16"/>
      <c r="I5" s="16"/>
    </row>
    <row r="6" spans="1:10" ht="17.25" customHeight="1" x14ac:dyDescent="0.25">
      <c r="A6" s="94"/>
      <c r="B6" s="96" t="s">
        <v>8</v>
      </c>
      <c r="C6" s="85">
        <f>C60</f>
        <v>56252322</v>
      </c>
      <c r="D6" s="85">
        <f>D60</f>
        <v>158500000</v>
      </c>
      <c r="F6" s="16"/>
      <c r="G6" s="16"/>
      <c r="H6" s="16"/>
      <c r="I6" s="16"/>
    </row>
    <row r="7" spans="1:10" ht="18" customHeight="1" x14ac:dyDescent="0.25">
      <c r="A7" s="83">
        <v>71</v>
      </c>
      <c r="B7" s="84" t="s">
        <v>9</v>
      </c>
      <c r="C7" s="85">
        <f>C8+C15+C47+C49+C52</f>
        <v>920039358</v>
      </c>
      <c r="D7" s="85">
        <f>D8+D15+D47+D49+D52</f>
        <v>977989196</v>
      </c>
      <c r="F7" s="20"/>
      <c r="G7" s="20"/>
      <c r="H7" s="20"/>
      <c r="I7" s="20"/>
      <c r="J7" s="20"/>
    </row>
    <row r="8" spans="1:10" ht="15.75" x14ac:dyDescent="0.25">
      <c r="A8" s="83">
        <v>711</v>
      </c>
      <c r="B8" s="86" t="s">
        <v>232</v>
      </c>
      <c r="C8" s="85">
        <f>C9+C12</f>
        <v>313313456</v>
      </c>
      <c r="D8" s="85">
        <f>D9+D12</f>
        <v>277699796</v>
      </c>
    </row>
    <row r="9" spans="1:10" ht="15.75" x14ac:dyDescent="0.25">
      <c r="A9" s="83">
        <v>7111</v>
      </c>
      <c r="B9" s="86" t="s">
        <v>54</v>
      </c>
      <c r="C9" s="85">
        <f>C10+C11</f>
        <v>272699796</v>
      </c>
      <c r="D9" s="85">
        <f>D10+D11</f>
        <v>272699796</v>
      </c>
    </row>
    <row r="10" spans="1:10" ht="15.75" x14ac:dyDescent="0.25">
      <c r="A10" s="87">
        <v>71111</v>
      </c>
      <c r="B10" s="55" t="s">
        <v>55</v>
      </c>
      <c r="C10" s="121">
        <v>261851964</v>
      </c>
      <c r="D10" s="88">
        <v>261851964</v>
      </c>
    </row>
    <row r="11" spans="1:10" ht="15.75" x14ac:dyDescent="0.25">
      <c r="A11" s="87">
        <v>71112</v>
      </c>
      <c r="B11" s="55" t="s">
        <v>56</v>
      </c>
      <c r="C11" s="121">
        <v>10847832</v>
      </c>
      <c r="D11" s="88">
        <v>10847832</v>
      </c>
    </row>
    <row r="12" spans="1:10" ht="15.75" x14ac:dyDescent="0.25">
      <c r="A12" s="83">
        <v>7116</v>
      </c>
      <c r="B12" s="86" t="s">
        <v>10</v>
      </c>
      <c r="C12" s="85">
        <f>C13+C14</f>
        <v>40613660</v>
      </c>
      <c r="D12" s="85">
        <f>D13+D14</f>
        <v>5000000</v>
      </c>
    </row>
    <row r="13" spans="1:10" ht="15.75" x14ac:dyDescent="0.25">
      <c r="A13" s="87">
        <v>71161</v>
      </c>
      <c r="B13" s="97" t="s">
        <v>10</v>
      </c>
      <c r="C13" s="88">
        <v>40613660</v>
      </c>
      <c r="D13" s="88">
        <v>5000000</v>
      </c>
    </row>
    <row r="14" spans="1:10" ht="15.75" x14ac:dyDescent="0.25">
      <c r="A14" s="87">
        <v>71162</v>
      </c>
      <c r="B14" s="97" t="s">
        <v>11</v>
      </c>
      <c r="C14" s="88">
        <v>0</v>
      </c>
      <c r="D14" s="88">
        <v>0</v>
      </c>
    </row>
    <row r="15" spans="1:10" ht="15.75" x14ac:dyDescent="0.25">
      <c r="A15" s="83">
        <v>712</v>
      </c>
      <c r="B15" s="86" t="s">
        <v>319</v>
      </c>
      <c r="C15" s="85">
        <f>C16+C20+C25+C30+C35+C38+C41+C45</f>
        <v>249983418</v>
      </c>
      <c r="D15" s="85">
        <f>D16+D20+D25+D30+D35+D38+D41+D45</f>
        <v>300500000</v>
      </c>
    </row>
    <row r="16" spans="1:10" ht="15.75" x14ac:dyDescent="0.25">
      <c r="A16" s="83">
        <v>7121</v>
      </c>
      <c r="B16" s="86" t="s">
        <v>180</v>
      </c>
      <c r="C16" s="85">
        <f>C17+C19</f>
        <v>17437260</v>
      </c>
      <c r="D16" s="85">
        <f>D17+D19</f>
        <v>25500000</v>
      </c>
    </row>
    <row r="17" spans="1:4" ht="15.75" x14ac:dyDescent="0.25">
      <c r="A17" s="87">
        <v>71211</v>
      </c>
      <c r="B17" s="55" t="s">
        <v>344</v>
      </c>
      <c r="C17" s="88">
        <v>17437260</v>
      </c>
      <c r="D17" s="88">
        <v>25500000</v>
      </c>
    </row>
    <row r="18" spans="1:4" ht="15.75" x14ac:dyDescent="0.25">
      <c r="A18" s="87">
        <v>71212</v>
      </c>
      <c r="B18" s="55" t="s">
        <v>346</v>
      </c>
      <c r="C18" s="88">
        <v>0</v>
      </c>
      <c r="D18" s="88">
        <v>0</v>
      </c>
    </row>
    <row r="19" spans="1:4" ht="15.75" x14ac:dyDescent="0.25">
      <c r="A19" s="87">
        <v>71218</v>
      </c>
      <c r="B19" s="55" t="s">
        <v>345</v>
      </c>
      <c r="C19" s="88">
        <v>0</v>
      </c>
      <c r="D19" s="88">
        <v>0</v>
      </c>
    </row>
    <row r="20" spans="1:4" ht="15.75" x14ac:dyDescent="0.25">
      <c r="A20" s="83">
        <v>7122</v>
      </c>
      <c r="B20" s="86" t="s">
        <v>13</v>
      </c>
      <c r="C20" s="85">
        <f>SUM(C21:C24)</f>
        <v>207706583</v>
      </c>
      <c r="D20" s="85">
        <f>SUM(D21:D24)</f>
        <v>247000000</v>
      </c>
    </row>
    <row r="21" spans="1:4" ht="15.75" x14ac:dyDescent="0.25">
      <c r="A21" s="87">
        <v>71221</v>
      </c>
      <c r="B21" s="97" t="s">
        <v>14</v>
      </c>
      <c r="C21" s="88">
        <v>0</v>
      </c>
      <c r="D21" s="88">
        <v>0</v>
      </c>
    </row>
    <row r="22" spans="1:4" ht="15.75" x14ac:dyDescent="0.25">
      <c r="A22" s="87">
        <v>71222</v>
      </c>
      <c r="B22" s="97" t="s">
        <v>15</v>
      </c>
      <c r="C22" s="88">
        <v>0</v>
      </c>
      <c r="D22" s="88">
        <v>0</v>
      </c>
    </row>
    <row r="23" spans="1:4" ht="15.75" x14ac:dyDescent="0.25">
      <c r="A23" s="87">
        <v>71223</v>
      </c>
      <c r="B23" s="97" t="s">
        <v>16</v>
      </c>
      <c r="C23" s="88">
        <v>0</v>
      </c>
      <c r="D23" s="88">
        <v>0</v>
      </c>
    </row>
    <row r="24" spans="1:4" ht="15.75" x14ac:dyDescent="0.25">
      <c r="A24" s="87">
        <v>71228</v>
      </c>
      <c r="B24" s="97" t="s">
        <v>17</v>
      </c>
      <c r="C24" s="88">
        <v>207706583</v>
      </c>
      <c r="D24" s="88">
        <v>247000000</v>
      </c>
    </row>
    <row r="25" spans="1:4" ht="15.75" x14ac:dyDescent="0.25">
      <c r="A25" s="83">
        <v>7123</v>
      </c>
      <c r="B25" s="86" t="s">
        <v>18</v>
      </c>
      <c r="C25" s="85">
        <f>SUM(C26:C29)</f>
        <v>12847575</v>
      </c>
      <c r="D25" s="85">
        <f>SUM(D26:D29)</f>
        <v>15000000</v>
      </c>
    </row>
    <row r="26" spans="1:4" ht="15.75" x14ac:dyDescent="0.25">
      <c r="A26" s="87">
        <v>71231</v>
      </c>
      <c r="B26" s="97" t="s">
        <v>19</v>
      </c>
      <c r="C26" s="88">
        <v>0</v>
      </c>
      <c r="D26" s="88">
        <v>15000000</v>
      </c>
    </row>
    <row r="27" spans="1:4" ht="15.75" x14ac:dyDescent="0.25">
      <c r="A27" s="87">
        <v>71232</v>
      </c>
      <c r="B27" s="97" t="s">
        <v>20</v>
      </c>
      <c r="C27" s="88">
        <v>0</v>
      </c>
      <c r="D27" s="88">
        <v>0</v>
      </c>
    </row>
    <row r="28" spans="1:4" ht="15.75" x14ac:dyDescent="0.25">
      <c r="A28" s="87">
        <v>71233</v>
      </c>
      <c r="B28" s="97" t="s">
        <v>21</v>
      </c>
      <c r="C28" s="88">
        <v>12847575</v>
      </c>
      <c r="D28" s="88">
        <v>0</v>
      </c>
    </row>
    <row r="29" spans="1:4" ht="15.75" x14ac:dyDescent="0.25">
      <c r="A29" s="87">
        <v>71234</v>
      </c>
      <c r="B29" s="97" t="s">
        <v>22</v>
      </c>
      <c r="C29" s="88">
        <v>0</v>
      </c>
      <c r="D29" s="88">
        <v>0</v>
      </c>
    </row>
    <row r="30" spans="1:4" ht="15.75" x14ac:dyDescent="0.25">
      <c r="A30" s="83">
        <v>7124</v>
      </c>
      <c r="B30" s="86" t="s">
        <v>23</v>
      </c>
      <c r="C30" s="85">
        <f>SUM(C31:C34)</f>
        <v>7742000</v>
      </c>
      <c r="D30" s="85">
        <f>SUM(D31:D34)</f>
        <v>13000000</v>
      </c>
    </row>
    <row r="31" spans="1:4" ht="15.75" x14ac:dyDescent="0.25">
      <c r="A31" s="87">
        <v>71241</v>
      </c>
      <c r="B31" s="97" t="s">
        <v>24</v>
      </c>
      <c r="C31" s="88">
        <f>C32</f>
        <v>0</v>
      </c>
      <c r="D31" s="88">
        <v>13000000</v>
      </c>
    </row>
    <row r="32" spans="1:4" ht="15.75" x14ac:dyDescent="0.25">
      <c r="A32" s="87">
        <v>71242</v>
      </c>
      <c r="B32" s="97" t="s">
        <v>25</v>
      </c>
      <c r="C32" s="88">
        <v>0</v>
      </c>
      <c r="D32" s="88">
        <v>0</v>
      </c>
    </row>
    <row r="33" spans="1:17" ht="15.75" x14ac:dyDescent="0.25">
      <c r="A33" s="87">
        <v>71243</v>
      </c>
      <c r="B33" s="97" t="s">
        <v>26</v>
      </c>
      <c r="C33" s="88">
        <v>7742000</v>
      </c>
      <c r="D33" s="88">
        <v>0</v>
      </c>
    </row>
    <row r="34" spans="1:17" ht="15.75" x14ac:dyDescent="0.25">
      <c r="A34" s="87">
        <v>71244</v>
      </c>
      <c r="B34" s="97" t="s">
        <v>27</v>
      </c>
      <c r="C34" s="88">
        <v>0</v>
      </c>
      <c r="D34" s="88">
        <v>0</v>
      </c>
    </row>
    <row r="35" spans="1:17" ht="15.75" x14ac:dyDescent="0.25">
      <c r="A35" s="83">
        <v>7125</v>
      </c>
      <c r="B35" s="86" t="s">
        <v>28</v>
      </c>
      <c r="C35" s="85">
        <f>C36+C37</f>
        <v>0</v>
      </c>
      <c r="D35" s="85">
        <f>D36+D37</f>
        <v>0</v>
      </c>
    </row>
    <row r="36" spans="1:17" s="66" customFormat="1" ht="15.75" x14ac:dyDescent="0.25">
      <c r="A36" s="87">
        <v>71251</v>
      </c>
      <c r="B36" s="97" t="s">
        <v>28</v>
      </c>
      <c r="C36" s="92">
        <v>0</v>
      </c>
      <c r="D36" s="92">
        <v>0</v>
      </c>
    </row>
    <row r="37" spans="1:17" ht="15.75" x14ac:dyDescent="0.25">
      <c r="A37" s="87">
        <v>71252</v>
      </c>
      <c r="B37" s="97" t="s">
        <v>29</v>
      </c>
      <c r="C37" s="88">
        <v>0</v>
      </c>
      <c r="D37" s="88">
        <v>0</v>
      </c>
    </row>
    <row r="38" spans="1:17" ht="15.75" x14ac:dyDescent="0.25">
      <c r="A38" s="83">
        <v>7126</v>
      </c>
      <c r="B38" s="110" t="s">
        <v>183</v>
      </c>
      <c r="C38" s="85">
        <f>C39+C40</f>
        <v>0</v>
      </c>
      <c r="D38" s="85">
        <f>D39+D40</f>
        <v>0</v>
      </c>
    </row>
    <row r="39" spans="1:17" ht="15.75" x14ac:dyDescent="0.25">
      <c r="A39" s="100">
        <v>71261</v>
      </c>
      <c r="B39" s="97" t="s">
        <v>320</v>
      </c>
      <c r="C39" s="88">
        <v>0</v>
      </c>
      <c r="D39" s="88">
        <v>0</v>
      </c>
    </row>
    <row r="40" spans="1:17" ht="15.75" x14ac:dyDescent="0.25">
      <c r="A40" s="87">
        <v>71262</v>
      </c>
      <c r="B40" s="97" t="s">
        <v>321</v>
      </c>
      <c r="C40" s="88">
        <v>0</v>
      </c>
      <c r="D40" s="88">
        <v>0</v>
      </c>
    </row>
    <row r="41" spans="1:17" ht="15.75" x14ac:dyDescent="0.25">
      <c r="A41" s="83">
        <v>7127</v>
      </c>
      <c r="B41" s="86" t="s">
        <v>31</v>
      </c>
      <c r="C41" s="85">
        <f>SUM(C42:C44)</f>
        <v>0</v>
      </c>
      <c r="D41" s="85">
        <f>SUM(D42:D44)</f>
        <v>0</v>
      </c>
    </row>
    <row r="42" spans="1:17" s="27" customFormat="1" ht="15.75" x14ac:dyDescent="0.25">
      <c r="A42" s="87">
        <v>71271</v>
      </c>
      <c r="B42" s="97" t="s">
        <v>322</v>
      </c>
      <c r="C42" s="88">
        <v>0</v>
      </c>
      <c r="D42" s="88">
        <v>0</v>
      </c>
    </row>
    <row r="43" spans="1:17" ht="15.75" x14ac:dyDescent="0.25">
      <c r="A43" s="87">
        <v>71272</v>
      </c>
      <c r="B43" s="97" t="s">
        <v>323</v>
      </c>
      <c r="C43" s="88">
        <v>0</v>
      </c>
      <c r="D43" s="88">
        <v>0</v>
      </c>
    </row>
    <row r="44" spans="1:17" ht="15.75" x14ac:dyDescent="0.25">
      <c r="A44" s="87">
        <v>71273</v>
      </c>
      <c r="B44" s="97" t="s">
        <v>324</v>
      </c>
      <c r="C44" s="88">
        <v>0</v>
      </c>
      <c r="D44" s="88">
        <v>0</v>
      </c>
    </row>
    <row r="45" spans="1:17" ht="15.75" x14ac:dyDescent="0.25">
      <c r="A45" s="83">
        <v>7128</v>
      </c>
      <c r="B45" s="86" t="s">
        <v>30</v>
      </c>
      <c r="C45" s="85">
        <f>C46</f>
        <v>4250000</v>
      </c>
      <c r="D45" s="85">
        <f>D46</f>
        <v>0</v>
      </c>
    </row>
    <row r="46" spans="1:17" ht="15.75" x14ac:dyDescent="0.25">
      <c r="A46" s="87">
        <v>71281</v>
      </c>
      <c r="B46" s="55" t="s">
        <v>30</v>
      </c>
      <c r="C46" s="88">
        <v>4250000</v>
      </c>
      <c r="D46" s="88">
        <v>0</v>
      </c>
    </row>
    <row r="47" spans="1:17" s="27" customFormat="1" ht="15.75" x14ac:dyDescent="0.25">
      <c r="A47" s="83">
        <v>7134</v>
      </c>
      <c r="B47" s="86" t="s">
        <v>337</v>
      </c>
      <c r="C47" s="85">
        <f>C48</f>
        <v>435000</v>
      </c>
      <c r="D47" s="85">
        <f>D48</f>
        <v>3000000</v>
      </c>
      <c r="Q47" s="115"/>
    </row>
    <row r="48" spans="1:17" ht="15.75" x14ac:dyDescent="0.25">
      <c r="A48" s="87">
        <v>71341</v>
      </c>
      <c r="B48" s="55" t="s">
        <v>337</v>
      </c>
      <c r="C48" s="88">
        <v>435000</v>
      </c>
      <c r="D48" s="88">
        <v>3000000</v>
      </c>
      <c r="Q48" s="30"/>
    </row>
    <row r="49" spans="1:4" ht="15.75" x14ac:dyDescent="0.25">
      <c r="A49" s="83">
        <v>716</v>
      </c>
      <c r="B49" s="86" t="s">
        <v>32</v>
      </c>
      <c r="C49" s="85">
        <f>SUM(C50:C51)</f>
        <v>10494000</v>
      </c>
      <c r="D49" s="85">
        <f>SUM(D50:D51)</f>
        <v>46789400</v>
      </c>
    </row>
    <row r="50" spans="1:4" ht="15.75" x14ac:dyDescent="0.25">
      <c r="A50" s="87">
        <v>7161</v>
      </c>
      <c r="B50" s="55" t="s">
        <v>33</v>
      </c>
      <c r="C50" s="88">
        <v>7699500</v>
      </c>
      <c r="D50" s="88">
        <v>25789400</v>
      </c>
    </row>
    <row r="51" spans="1:4" ht="15.75" x14ac:dyDescent="0.25">
      <c r="A51" s="87">
        <v>7162</v>
      </c>
      <c r="B51" s="55" t="s">
        <v>34</v>
      </c>
      <c r="C51" s="88">
        <v>2794500</v>
      </c>
      <c r="D51" s="88">
        <v>21000000</v>
      </c>
    </row>
    <row r="52" spans="1:4" ht="15.75" x14ac:dyDescent="0.25">
      <c r="A52" s="83">
        <v>717</v>
      </c>
      <c r="B52" s="86" t="s">
        <v>325</v>
      </c>
      <c r="C52" s="85">
        <f>SUM(C53:C59)</f>
        <v>345813484</v>
      </c>
      <c r="D52" s="85">
        <f>SUM(D53:D59)</f>
        <v>350000000</v>
      </c>
    </row>
    <row r="53" spans="1:4" s="27" customFormat="1" ht="15.75" x14ac:dyDescent="0.25">
      <c r="A53" s="87">
        <v>7171</v>
      </c>
      <c r="B53" s="55" t="s">
        <v>37</v>
      </c>
      <c r="C53" s="88">
        <v>0</v>
      </c>
      <c r="D53" s="88">
        <v>0</v>
      </c>
    </row>
    <row r="54" spans="1:4" ht="15.75" x14ac:dyDescent="0.25">
      <c r="A54" s="87">
        <v>7172</v>
      </c>
      <c r="B54" s="55" t="s">
        <v>107</v>
      </c>
      <c r="C54" s="88">
        <v>0</v>
      </c>
      <c r="D54" s="88">
        <v>0</v>
      </c>
    </row>
    <row r="55" spans="1:4" s="27" customFormat="1" ht="15.75" x14ac:dyDescent="0.25">
      <c r="A55" s="87">
        <v>7173</v>
      </c>
      <c r="B55" s="55" t="s">
        <v>290</v>
      </c>
      <c r="C55" s="88">
        <v>345813484</v>
      </c>
      <c r="D55" s="88">
        <v>350000000</v>
      </c>
    </row>
    <row r="56" spans="1:4" ht="15.75" x14ac:dyDescent="0.25">
      <c r="A56" s="87">
        <v>7174</v>
      </c>
      <c r="B56" s="55" t="s">
        <v>35</v>
      </c>
      <c r="C56" s="88">
        <v>0</v>
      </c>
      <c r="D56" s="88">
        <v>0</v>
      </c>
    </row>
    <row r="57" spans="1:4" ht="15.75" x14ac:dyDescent="0.25">
      <c r="A57" s="87">
        <v>7175</v>
      </c>
      <c r="B57" s="55" t="s">
        <v>36</v>
      </c>
      <c r="C57" s="88">
        <v>0</v>
      </c>
      <c r="D57" s="88">
        <v>0</v>
      </c>
    </row>
    <row r="58" spans="1:4" ht="15.75" x14ac:dyDescent="0.25">
      <c r="A58" s="87">
        <v>7176</v>
      </c>
      <c r="B58" s="55" t="s">
        <v>291</v>
      </c>
      <c r="C58" s="88">
        <v>0</v>
      </c>
      <c r="D58" s="88">
        <v>0</v>
      </c>
    </row>
    <row r="59" spans="1:4" ht="15.75" x14ac:dyDescent="0.25">
      <c r="A59" s="87">
        <v>7178</v>
      </c>
      <c r="B59" s="55" t="s">
        <v>292</v>
      </c>
      <c r="C59" s="88">
        <v>0</v>
      </c>
      <c r="D59" s="88">
        <v>0</v>
      </c>
    </row>
    <row r="60" spans="1:4" ht="15.75" x14ac:dyDescent="0.25">
      <c r="A60" s="83">
        <v>72</v>
      </c>
      <c r="B60" s="84" t="s">
        <v>38</v>
      </c>
      <c r="C60" s="85">
        <f>C61+C68+C87+C91+C94</f>
        <v>56252322</v>
      </c>
      <c r="D60" s="85">
        <f>D61+D68+D87+D91+D94</f>
        <v>158500000</v>
      </c>
    </row>
    <row r="61" spans="1:4" ht="15.75" x14ac:dyDescent="0.25">
      <c r="A61" s="83">
        <v>721</v>
      </c>
      <c r="B61" s="86" t="s">
        <v>39</v>
      </c>
      <c r="C61" s="85">
        <f>C62+C64+C66</f>
        <v>0</v>
      </c>
      <c r="D61" s="85">
        <f>D62+D64+D66</f>
        <v>0</v>
      </c>
    </row>
    <row r="62" spans="1:4" s="27" customFormat="1" ht="15.75" x14ac:dyDescent="0.25">
      <c r="A62" s="83">
        <v>7211</v>
      </c>
      <c r="B62" s="86" t="s">
        <v>117</v>
      </c>
      <c r="C62" s="85">
        <f>C63</f>
        <v>0</v>
      </c>
      <c r="D62" s="85">
        <f>D63</f>
        <v>0</v>
      </c>
    </row>
    <row r="63" spans="1:4" ht="15.75" x14ac:dyDescent="0.25">
      <c r="A63" s="87">
        <v>72111</v>
      </c>
      <c r="B63" s="55" t="s">
        <v>117</v>
      </c>
      <c r="C63" s="88">
        <v>0</v>
      </c>
      <c r="D63" s="88">
        <v>0</v>
      </c>
    </row>
    <row r="64" spans="1:4" s="27" customFormat="1" ht="15.75" x14ac:dyDescent="0.25">
      <c r="A64" s="83">
        <v>7217</v>
      </c>
      <c r="B64" s="86" t="s">
        <v>295</v>
      </c>
      <c r="C64" s="85">
        <f>C65</f>
        <v>0</v>
      </c>
      <c r="D64" s="85">
        <f>D65</f>
        <v>0</v>
      </c>
    </row>
    <row r="65" spans="1:4" ht="15.75" x14ac:dyDescent="0.25">
      <c r="A65" s="87">
        <v>72171</v>
      </c>
      <c r="B65" s="55" t="s">
        <v>295</v>
      </c>
      <c r="C65" s="88">
        <v>0</v>
      </c>
      <c r="D65" s="88">
        <v>0</v>
      </c>
    </row>
    <row r="66" spans="1:4" s="27" customFormat="1" ht="15.75" x14ac:dyDescent="0.25">
      <c r="A66" s="83">
        <v>7218</v>
      </c>
      <c r="B66" s="86" t="s">
        <v>120</v>
      </c>
      <c r="C66" s="85">
        <f>C67</f>
        <v>0</v>
      </c>
      <c r="D66" s="85">
        <f>D67</f>
        <v>0</v>
      </c>
    </row>
    <row r="67" spans="1:4" ht="15.75" x14ac:dyDescent="0.25">
      <c r="A67" s="87">
        <v>72181</v>
      </c>
      <c r="B67" s="55" t="s">
        <v>120</v>
      </c>
      <c r="C67" s="88">
        <v>0</v>
      </c>
      <c r="D67" s="88">
        <v>0</v>
      </c>
    </row>
    <row r="68" spans="1:4" ht="15.75" x14ac:dyDescent="0.25">
      <c r="A68" s="83">
        <v>722</v>
      </c>
      <c r="B68" s="86" t="s">
        <v>326</v>
      </c>
      <c r="C68" s="85">
        <f>C69+C74+C81+C83+C85</f>
        <v>44136300</v>
      </c>
      <c r="D68" s="85">
        <f>D69+D74+D81+D83+D85</f>
        <v>117000000</v>
      </c>
    </row>
    <row r="69" spans="1:4" ht="15.75" x14ac:dyDescent="0.25">
      <c r="A69" s="83">
        <v>7221</v>
      </c>
      <c r="B69" s="86" t="s">
        <v>296</v>
      </c>
      <c r="C69" s="85">
        <f>SUM(C70:C73)</f>
        <v>20993900</v>
      </c>
      <c r="D69" s="85">
        <f>SUM(D70:D73)</f>
        <v>18500000</v>
      </c>
    </row>
    <row r="70" spans="1:4" ht="15.75" x14ac:dyDescent="0.25">
      <c r="A70" s="87">
        <v>72211</v>
      </c>
      <c r="B70" s="55" t="s">
        <v>41</v>
      </c>
      <c r="C70" s="88">
        <v>0</v>
      </c>
      <c r="D70" s="88">
        <v>0</v>
      </c>
    </row>
    <row r="71" spans="1:4" ht="15.75" x14ac:dyDescent="0.25">
      <c r="A71" s="87">
        <v>72212</v>
      </c>
      <c r="B71" s="55" t="s">
        <v>42</v>
      </c>
      <c r="C71" s="88">
        <v>0</v>
      </c>
      <c r="D71" s="88">
        <v>0</v>
      </c>
    </row>
    <row r="72" spans="1:4" ht="15.75" x14ac:dyDescent="0.25">
      <c r="A72" s="87">
        <v>72213</v>
      </c>
      <c r="B72" s="55" t="s">
        <v>43</v>
      </c>
      <c r="C72" s="88">
        <v>0</v>
      </c>
      <c r="D72" s="88">
        <v>3500000</v>
      </c>
    </row>
    <row r="73" spans="1:4" ht="15.75" x14ac:dyDescent="0.25">
      <c r="A73" s="87">
        <v>72214</v>
      </c>
      <c r="B73" s="55" t="s">
        <v>46</v>
      </c>
      <c r="C73" s="88">
        <v>20993900</v>
      </c>
      <c r="D73" s="88">
        <v>15000000</v>
      </c>
    </row>
    <row r="74" spans="1:4" ht="15.75" x14ac:dyDescent="0.25">
      <c r="A74" s="83">
        <v>7222</v>
      </c>
      <c r="B74" s="86" t="s">
        <v>297</v>
      </c>
      <c r="C74" s="85">
        <f>SUM(C75:C80)</f>
        <v>21639900</v>
      </c>
      <c r="D74" s="85">
        <f>SUM(D75:D80)</f>
        <v>0</v>
      </c>
    </row>
    <row r="75" spans="1:4" ht="15.75" x14ac:dyDescent="0.25">
      <c r="A75" s="87">
        <v>72221</v>
      </c>
      <c r="B75" s="55" t="s">
        <v>298</v>
      </c>
      <c r="C75" s="88">
        <v>0</v>
      </c>
      <c r="D75" s="88">
        <v>0</v>
      </c>
    </row>
    <row r="76" spans="1:4" s="27" customFormat="1" ht="15.75" x14ac:dyDescent="0.25">
      <c r="A76" s="87">
        <v>72222</v>
      </c>
      <c r="B76" s="55" t="s">
        <v>299</v>
      </c>
      <c r="C76" s="88">
        <v>0</v>
      </c>
      <c r="D76" s="88">
        <v>0</v>
      </c>
    </row>
    <row r="77" spans="1:4" ht="15.75" x14ac:dyDescent="0.25">
      <c r="A77" s="87">
        <v>72223</v>
      </c>
      <c r="B77" s="55" t="s">
        <v>300</v>
      </c>
      <c r="C77" s="88">
        <v>0</v>
      </c>
      <c r="D77" s="88">
        <v>0</v>
      </c>
    </row>
    <row r="78" spans="1:4" ht="15.75" x14ac:dyDescent="0.25">
      <c r="A78" s="87">
        <v>72224</v>
      </c>
      <c r="B78" s="55" t="s">
        <v>327</v>
      </c>
      <c r="C78" s="88">
        <v>0</v>
      </c>
      <c r="D78" s="88">
        <v>0</v>
      </c>
    </row>
    <row r="79" spans="1:4" ht="15.75" x14ac:dyDescent="0.25">
      <c r="A79" s="87">
        <v>72225</v>
      </c>
      <c r="B79" s="55" t="s">
        <v>302</v>
      </c>
      <c r="C79" s="88">
        <v>0</v>
      </c>
      <c r="D79" s="88">
        <v>0</v>
      </c>
    </row>
    <row r="80" spans="1:4" ht="15.75" x14ac:dyDescent="0.25">
      <c r="A80" s="87">
        <v>72226</v>
      </c>
      <c r="B80" s="55" t="s">
        <v>45</v>
      </c>
      <c r="C80" s="88">
        <v>21639900</v>
      </c>
      <c r="D80" s="88">
        <v>0</v>
      </c>
    </row>
    <row r="81" spans="1:4" ht="15.75" x14ac:dyDescent="0.25">
      <c r="A81" s="83">
        <v>7223</v>
      </c>
      <c r="B81" s="86" t="s">
        <v>44</v>
      </c>
      <c r="C81" s="85">
        <f>C82</f>
        <v>0</v>
      </c>
      <c r="D81" s="85">
        <f>D82</f>
        <v>70000000</v>
      </c>
    </row>
    <row r="82" spans="1:4" ht="15.75" x14ac:dyDescent="0.25">
      <c r="A82" s="87">
        <v>72231</v>
      </c>
      <c r="B82" s="55" t="s">
        <v>44</v>
      </c>
      <c r="C82" s="88">
        <v>0</v>
      </c>
      <c r="D82" s="88">
        <v>70000000</v>
      </c>
    </row>
    <row r="83" spans="1:4" ht="15.75" x14ac:dyDescent="0.25">
      <c r="A83" s="83">
        <v>7224</v>
      </c>
      <c r="B83" s="86" t="s">
        <v>303</v>
      </c>
      <c r="C83" s="85">
        <f>C84</f>
        <v>1502500</v>
      </c>
      <c r="D83" s="85">
        <f>D84</f>
        <v>3000000</v>
      </c>
    </row>
    <row r="84" spans="1:4" ht="15.75" x14ac:dyDescent="0.25">
      <c r="A84" s="87">
        <v>72241</v>
      </c>
      <c r="B84" s="55" t="s">
        <v>303</v>
      </c>
      <c r="C84" s="88">
        <v>1502500</v>
      </c>
      <c r="D84" s="88">
        <v>3000000</v>
      </c>
    </row>
    <row r="85" spans="1:4" ht="15.75" x14ac:dyDescent="0.25">
      <c r="A85" s="83">
        <v>7228</v>
      </c>
      <c r="B85" s="86" t="s">
        <v>329</v>
      </c>
      <c r="C85" s="85">
        <f>C86</f>
        <v>0</v>
      </c>
      <c r="D85" s="85">
        <f>D86</f>
        <v>25500000</v>
      </c>
    </row>
    <row r="86" spans="1:4" ht="15.75" x14ac:dyDescent="0.25">
      <c r="A86" s="87">
        <v>72281</v>
      </c>
      <c r="B86" s="55" t="s">
        <v>330</v>
      </c>
      <c r="C86" s="88">
        <v>0</v>
      </c>
      <c r="D86" s="88">
        <v>25500000</v>
      </c>
    </row>
    <row r="87" spans="1:4" ht="15.75" x14ac:dyDescent="0.25">
      <c r="A87" s="83">
        <v>723</v>
      </c>
      <c r="B87" s="86" t="s">
        <v>47</v>
      </c>
      <c r="C87" s="90">
        <f>SUM(C88:C90)</f>
        <v>3796740</v>
      </c>
      <c r="D87" s="90">
        <f>SUM(D88:D90)</f>
        <v>5000000</v>
      </c>
    </row>
    <row r="88" spans="1:4" ht="15.75" x14ac:dyDescent="0.25">
      <c r="A88" s="87">
        <v>7231</v>
      </c>
      <c r="B88" s="55" t="s">
        <v>47</v>
      </c>
      <c r="C88" s="88">
        <v>3796740</v>
      </c>
      <c r="D88" s="88">
        <v>5000000</v>
      </c>
    </row>
    <row r="89" spans="1:4" ht="15.75" x14ac:dyDescent="0.25">
      <c r="A89" s="87">
        <v>7232</v>
      </c>
      <c r="B89" s="55" t="s">
        <v>48</v>
      </c>
      <c r="C89" s="88">
        <v>0</v>
      </c>
      <c r="D89" s="88">
        <v>0</v>
      </c>
    </row>
    <row r="90" spans="1:4" ht="15.75" x14ac:dyDescent="0.25">
      <c r="A90" s="87">
        <v>7236</v>
      </c>
      <c r="B90" s="55" t="s">
        <v>49</v>
      </c>
      <c r="C90" s="88">
        <v>0</v>
      </c>
      <c r="D90" s="88">
        <v>0</v>
      </c>
    </row>
    <row r="91" spans="1:4" ht="15.75" x14ac:dyDescent="0.25">
      <c r="A91" s="83">
        <v>727</v>
      </c>
      <c r="B91" s="86" t="s">
        <v>216</v>
      </c>
      <c r="C91" s="90">
        <f>SUM(C92:C93)</f>
        <v>5654782</v>
      </c>
      <c r="D91" s="90">
        <f>SUM(D92:D93)</f>
        <v>11000000</v>
      </c>
    </row>
    <row r="92" spans="1:4" ht="15.75" x14ac:dyDescent="0.25">
      <c r="A92" s="87">
        <v>7271</v>
      </c>
      <c r="B92" s="55" t="s">
        <v>328</v>
      </c>
      <c r="C92" s="88">
        <v>5654782</v>
      </c>
      <c r="D92" s="88">
        <v>11000000</v>
      </c>
    </row>
    <row r="93" spans="1:4" ht="15.75" x14ac:dyDescent="0.25">
      <c r="A93" s="87">
        <v>7278</v>
      </c>
      <c r="B93" s="55" t="s">
        <v>218</v>
      </c>
      <c r="C93" s="88">
        <v>0</v>
      </c>
      <c r="D93" s="88">
        <v>0</v>
      </c>
    </row>
    <row r="94" spans="1:4" ht="15.75" x14ac:dyDescent="0.25">
      <c r="A94" s="83">
        <v>728</v>
      </c>
      <c r="B94" s="86" t="s">
        <v>50</v>
      </c>
      <c r="C94" s="90">
        <f>C95+C96</f>
        <v>2664500</v>
      </c>
      <c r="D94" s="90">
        <f>D95+D96</f>
        <v>25500000</v>
      </c>
    </row>
    <row r="95" spans="1:4" ht="15.75" x14ac:dyDescent="0.25">
      <c r="A95" s="94">
        <v>7281</v>
      </c>
      <c r="B95" s="98" t="s">
        <v>51</v>
      </c>
      <c r="C95" s="88">
        <v>904500</v>
      </c>
      <c r="D95" s="88">
        <v>25500000</v>
      </c>
    </row>
    <row r="96" spans="1:4" ht="15.75" x14ac:dyDescent="0.25">
      <c r="A96" s="94">
        <v>7284</v>
      </c>
      <c r="B96" s="37" t="s">
        <v>338</v>
      </c>
      <c r="C96" s="88">
        <v>1760000</v>
      </c>
      <c r="D96" s="88">
        <v>0</v>
      </c>
    </row>
    <row r="97" spans="1:4" ht="15.75" x14ac:dyDescent="0.25">
      <c r="A97" s="89">
        <v>73</v>
      </c>
      <c r="B97" s="84" t="s">
        <v>52</v>
      </c>
      <c r="C97" s="90">
        <f>C98</f>
        <v>0</v>
      </c>
      <c r="D97" s="90">
        <f>D98</f>
        <v>0</v>
      </c>
    </row>
    <row r="98" spans="1:4" ht="15.75" x14ac:dyDescent="0.25">
      <c r="A98" s="94">
        <v>731</v>
      </c>
      <c r="B98" s="98" t="s">
        <v>53</v>
      </c>
      <c r="C98" s="88">
        <v>0</v>
      </c>
      <c r="D98" s="88">
        <v>0</v>
      </c>
    </row>
  </sheetData>
  <mergeCells count="1">
    <mergeCell ref="C2:D2"/>
  </mergeCells>
  <pageMargins left="0.7" right="0.7" top="0.75" bottom="0.75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98"/>
  <sheetViews>
    <sheetView workbookViewId="0"/>
  </sheetViews>
  <sheetFormatPr baseColWidth="10" defaultColWidth="11.42578125" defaultRowHeight="15" x14ac:dyDescent="0.25"/>
  <cols>
    <col min="1" max="1" width="9.85546875" style="1" customWidth="1"/>
    <col min="2" max="2" width="54.28515625" style="1" customWidth="1"/>
    <col min="3" max="3" width="28.7109375" style="1" customWidth="1"/>
    <col min="4" max="4" width="21.140625" style="1" customWidth="1"/>
    <col min="5" max="5" width="11.42578125" style="1"/>
    <col min="6" max="6" width="40.42578125" style="1" customWidth="1"/>
    <col min="7" max="7" width="16" style="1" customWidth="1"/>
    <col min="8" max="8" width="20.5703125" style="1" customWidth="1"/>
    <col min="9" max="9" width="16.5703125" style="1" customWidth="1"/>
    <col min="10" max="10" width="13.5703125" style="1" customWidth="1"/>
    <col min="11" max="11" width="13.42578125" style="1" customWidth="1"/>
    <col min="12" max="16384" width="11.42578125" style="1"/>
  </cols>
  <sheetData>
    <row r="1" spans="1:11" s="109" customFormat="1" ht="18.75" x14ac:dyDescent="0.3">
      <c r="C1" s="109" t="s">
        <v>245</v>
      </c>
    </row>
    <row r="2" spans="1:11" ht="15.75" x14ac:dyDescent="0.25">
      <c r="A2" s="82"/>
      <c r="B2" s="82"/>
      <c r="C2" s="168" t="s">
        <v>156</v>
      </c>
      <c r="D2" s="170"/>
    </row>
    <row r="3" spans="1:11" ht="15.75" x14ac:dyDescent="0.25">
      <c r="A3" s="82"/>
      <c r="B3" s="99" t="s">
        <v>168</v>
      </c>
      <c r="C3" s="82" t="s">
        <v>166</v>
      </c>
      <c r="D3" s="91">
        <v>2020</v>
      </c>
    </row>
    <row r="4" spans="1:11" ht="15.75" x14ac:dyDescent="0.25">
      <c r="A4" s="94"/>
      <c r="B4" s="95" t="s">
        <v>158</v>
      </c>
      <c r="C4" s="85">
        <f>C5+C6</f>
        <v>197056220</v>
      </c>
      <c r="D4" s="85">
        <f>D5+D6</f>
        <v>376328474</v>
      </c>
      <c r="F4" s="12"/>
      <c r="G4" s="13"/>
      <c r="H4" s="13"/>
      <c r="I4" s="13"/>
      <c r="J4" s="13"/>
    </row>
    <row r="5" spans="1:11" ht="20.25" customHeight="1" x14ac:dyDescent="0.3">
      <c r="A5" s="94"/>
      <c r="B5" s="96" t="s">
        <v>7</v>
      </c>
      <c r="C5" s="85">
        <f>C7</f>
        <v>181949720</v>
      </c>
      <c r="D5" s="85">
        <f>D7</f>
        <v>213958474</v>
      </c>
      <c r="F5" s="117"/>
      <c r="G5" s="16"/>
      <c r="H5" s="16"/>
      <c r="I5" s="16"/>
      <c r="J5" s="16"/>
    </row>
    <row r="6" spans="1:11" ht="17.25" customHeight="1" x14ac:dyDescent="0.3">
      <c r="A6" s="94"/>
      <c r="B6" s="96" t="s">
        <v>8</v>
      </c>
      <c r="C6" s="85">
        <f>C60</f>
        <v>15106500</v>
      </c>
      <c r="D6" s="85">
        <f>D60</f>
        <v>162370000</v>
      </c>
      <c r="F6" s="15"/>
      <c r="G6" s="16"/>
      <c r="H6" s="16"/>
      <c r="I6" s="16"/>
      <c r="J6" s="16"/>
    </row>
    <row r="7" spans="1:11" ht="18" customHeight="1" x14ac:dyDescent="0.25">
      <c r="A7" s="83">
        <v>71</v>
      </c>
      <c r="B7" s="84" t="s">
        <v>9</v>
      </c>
      <c r="C7" s="85">
        <f>C8+C15+C47+C49+C52</f>
        <v>181949720</v>
      </c>
      <c r="D7" s="85">
        <f>D8+D15+D47+D49+D52</f>
        <v>213958474</v>
      </c>
      <c r="G7" s="20"/>
      <c r="H7" s="20"/>
      <c r="I7" s="20"/>
      <c r="J7" s="20"/>
      <c r="K7" s="20"/>
    </row>
    <row r="8" spans="1:11" ht="15.75" x14ac:dyDescent="0.25">
      <c r="A8" s="83">
        <v>711</v>
      </c>
      <c r="B8" s="86" t="s">
        <v>232</v>
      </c>
      <c r="C8" s="85">
        <f>C9+C12</f>
        <v>120564569</v>
      </c>
      <c r="D8" s="85">
        <f>D9+D12</f>
        <v>120564569</v>
      </c>
    </row>
    <row r="9" spans="1:11" ht="15.75" x14ac:dyDescent="0.25">
      <c r="A9" s="83">
        <v>7111</v>
      </c>
      <c r="B9" s="86" t="s">
        <v>54</v>
      </c>
      <c r="C9" s="85">
        <f>C10+C11</f>
        <v>120564569</v>
      </c>
      <c r="D9" s="85">
        <f>D10+D11</f>
        <v>120564569</v>
      </c>
    </row>
    <row r="10" spans="1:11" ht="15.75" x14ac:dyDescent="0.25">
      <c r="A10" s="87">
        <v>71111</v>
      </c>
      <c r="B10" s="55" t="s">
        <v>55</v>
      </c>
      <c r="C10" s="88">
        <v>113174918</v>
      </c>
      <c r="D10" s="88">
        <v>113174918</v>
      </c>
    </row>
    <row r="11" spans="1:11" ht="15.75" x14ac:dyDescent="0.25">
      <c r="A11" s="87">
        <v>71112</v>
      </c>
      <c r="B11" s="55" t="s">
        <v>56</v>
      </c>
      <c r="C11" s="88">
        <v>7389651</v>
      </c>
      <c r="D11" s="88">
        <v>7389651</v>
      </c>
    </row>
    <row r="12" spans="1:11" ht="15.75" x14ac:dyDescent="0.25">
      <c r="A12" s="83">
        <v>7116</v>
      </c>
      <c r="B12" s="86" t="s">
        <v>10</v>
      </c>
      <c r="C12" s="85">
        <f>C13+C14</f>
        <v>0</v>
      </c>
      <c r="D12" s="85">
        <f>D13+D14</f>
        <v>0</v>
      </c>
    </row>
    <row r="13" spans="1:11" ht="15.75" x14ac:dyDescent="0.25">
      <c r="A13" s="87">
        <v>71161</v>
      </c>
      <c r="B13" s="97" t="s">
        <v>10</v>
      </c>
      <c r="C13" s="88">
        <v>0</v>
      </c>
      <c r="D13" s="88">
        <v>0</v>
      </c>
    </row>
    <row r="14" spans="1:11" ht="15.75" x14ac:dyDescent="0.25">
      <c r="A14" s="87">
        <v>71162</v>
      </c>
      <c r="B14" s="97" t="s">
        <v>11</v>
      </c>
      <c r="C14" s="88">
        <v>0</v>
      </c>
      <c r="D14" s="88">
        <v>0</v>
      </c>
    </row>
    <row r="15" spans="1:11" ht="15.75" x14ac:dyDescent="0.25">
      <c r="A15" s="83">
        <v>712</v>
      </c>
      <c r="B15" s="86" t="s">
        <v>319</v>
      </c>
      <c r="C15" s="85">
        <f>C16+C20+C25+C30+C35+C38+C41+C45</f>
        <v>28801351</v>
      </c>
      <c r="D15" s="85">
        <f>D16+D20+D25+D30+D35+D38+D41+D45</f>
        <v>84173905</v>
      </c>
    </row>
    <row r="16" spans="1:11" ht="15.75" x14ac:dyDescent="0.25">
      <c r="A16" s="83">
        <v>7121</v>
      </c>
      <c r="B16" s="86" t="s">
        <v>180</v>
      </c>
      <c r="C16" s="85">
        <f>C17+C19</f>
        <v>1873700</v>
      </c>
      <c r="D16" s="85">
        <f>D17+D19</f>
        <v>10000000</v>
      </c>
    </row>
    <row r="17" spans="1:4" ht="15.75" x14ac:dyDescent="0.25">
      <c r="A17" s="87">
        <v>71211</v>
      </c>
      <c r="B17" s="55" t="s">
        <v>344</v>
      </c>
      <c r="C17" s="88">
        <v>1873700</v>
      </c>
      <c r="D17" s="88">
        <v>10000000</v>
      </c>
    </row>
    <row r="18" spans="1:4" ht="15.75" x14ac:dyDescent="0.25">
      <c r="A18" s="87">
        <v>71212</v>
      </c>
      <c r="B18" s="55" t="s">
        <v>346</v>
      </c>
      <c r="C18" s="88">
        <v>0</v>
      </c>
      <c r="D18" s="88">
        <v>0</v>
      </c>
    </row>
    <row r="19" spans="1:4" ht="15.75" x14ac:dyDescent="0.25">
      <c r="A19" s="87">
        <v>71218</v>
      </c>
      <c r="B19" s="55" t="s">
        <v>345</v>
      </c>
      <c r="C19" s="88">
        <v>0</v>
      </c>
      <c r="D19" s="88">
        <v>0</v>
      </c>
    </row>
    <row r="20" spans="1:4" ht="15.75" x14ac:dyDescent="0.25">
      <c r="A20" s="83">
        <v>7122</v>
      </c>
      <c r="B20" s="86" t="s">
        <v>13</v>
      </c>
      <c r="C20" s="85">
        <f>SUM(C21:C24)</f>
        <v>17448651</v>
      </c>
      <c r="D20" s="85">
        <f>SUM(D21:D24)</f>
        <v>41768600</v>
      </c>
    </row>
    <row r="21" spans="1:4" ht="15.75" x14ac:dyDescent="0.25">
      <c r="A21" s="87">
        <v>71221</v>
      </c>
      <c r="B21" s="97" t="s">
        <v>14</v>
      </c>
      <c r="C21" s="88">
        <v>720000</v>
      </c>
      <c r="D21" s="88">
        <v>10768600</v>
      </c>
    </row>
    <row r="22" spans="1:4" ht="15.75" x14ac:dyDescent="0.25">
      <c r="A22" s="87">
        <v>71222</v>
      </c>
      <c r="B22" s="97" t="s">
        <v>15</v>
      </c>
      <c r="C22" s="88">
        <v>9846000</v>
      </c>
      <c r="D22" s="88">
        <v>11000000</v>
      </c>
    </row>
    <row r="23" spans="1:4" ht="15.75" x14ac:dyDescent="0.25">
      <c r="A23" s="87">
        <v>71223</v>
      </c>
      <c r="B23" s="97" t="s">
        <v>16</v>
      </c>
      <c r="C23" s="88">
        <v>302000</v>
      </c>
      <c r="D23" s="88">
        <v>1000000</v>
      </c>
    </row>
    <row r="24" spans="1:4" ht="15.75" x14ac:dyDescent="0.25">
      <c r="A24" s="87">
        <v>71228</v>
      </c>
      <c r="B24" s="97" t="s">
        <v>17</v>
      </c>
      <c r="C24" s="88">
        <v>6580651</v>
      </c>
      <c r="D24" s="88">
        <v>19000000</v>
      </c>
    </row>
    <row r="25" spans="1:4" ht="15.75" x14ac:dyDescent="0.25">
      <c r="A25" s="83">
        <v>7123</v>
      </c>
      <c r="B25" s="86" t="s">
        <v>18</v>
      </c>
      <c r="C25" s="85">
        <f>SUM(C26:C29)</f>
        <v>6786500</v>
      </c>
      <c r="D25" s="85">
        <f>SUM(D26:D29)</f>
        <v>18083200</v>
      </c>
    </row>
    <row r="26" spans="1:4" ht="15.75" x14ac:dyDescent="0.25">
      <c r="A26" s="87">
        <v>71231</v>
      </c>
      <c r="B26" s="97" t="s">
        <v>19</v>
      </c>
      <c r="C26" s="88">
        <v>0</v>
      </c>
      <c r="D26" s="88">
        <v>1000000</v>
      </c>
    </row>
    <row r="27" spans="1:4" ht="15.75" x14ac:dyDescent="0.25">
      <c r="A27" s="87">
        <v>71232</v>
      </c>
      <c r="B27" s="97" t="s">
        <v>20</v>
      </c>
      <c r="C27" s="88">
        <v>293500</v>
      </c>
      <c r="D27" s="88">
        <v>1000000</v>
      </c>
    </row>
    <row r="28" spans="1:4" ht="15.75" x14ac:dyDescent="0.25">
      <c r="A28" s="87">
        <v>71233</v>
      </c>
      <c r="B28" s="97" t="s">
        <v>21</v>
      </c>
      <c r="C28" s="88">
        <v>1915000</v>
      </c>
      <c r="D28" s="88">
        <v>6522600</v>
      </c>
    </row>
    <row r="29" spans="1:4" ht="15.75" x14ac:dyDescent="0.25">
      <c r="A29" s="87">
        <v>71234</v>
      </c>
      <c r="B29" s="97" t="s">
        <v>22</v>
      </c>
      <c r="C29" s="88">
        <v>4578000</v>
      </c>
      <c r="D29" s="88">
        <v>9560600</v>
      </c>
    </row>
    <row r="30" spans="1:4" ht="15.75" x14ac:dyDescent="0.25">
      <c r="A30" s="83">
        <v>7124</v>
      </c>
      <c r="B30" s="86" t="s">
        <v>23</v>
      </c>
      <c r="C30" s="85">
        <f>SUM(C31:C34)</f>
        <v>2692500</v>
      </c>
      <c r="D30" s="85">
        <f>SUM(D31:D34)</f>
        <v>14322105</v>
      </c>
    </row>
    <row r="31" spans="1:4" ht="15.75" x14ac:dyDescent="0.25">
      <c r="A31" s="87">
        <v>71241</v>
      </c>
      <c r="B31" s="97" t="s">
        <v>24</v>
      </c>
      <c r="C31" s="88">
        <v>12000</v>
      </c>
      <c r="D31" s="88">
        <v>4429260</v>
      </c>
    </row>
    <row r="32" spans="1:4" ht="15.75" x14ac:dyDescent="0.25">
      <c r="A32" s="87">
        <v>71242</v>
      </c>
      <c r="B32" s="97" t="s">
        <v>25</v>
      </c>
      <c r="C32" s="88">
        <v>788000</v>
      </c>
      <c r="D32" s="88">
        <v>5500000</v>
      </c>
    </row>
    <row r="33" spans="1:17" ht="15.75" x14ac:dyDescent="0.25">
      <c r="A33" s="87">
        <v>71243</v>
      </c>
      <c r="B33" s="97" t="s">
        <v>26</v>
      </c>
      <c r="C33" s="88">
        <v>1029000</v>
      </c>
      <c r="D33" s="88">
        <v>1687971</v>
      </c>
    </row>
    <row r="34" spans="1:17" ht="15.75" x14ac:dyDescent="0.25">
      <c r="A34" s="87">
        <v>71244</v>
      </c>
      <c r="B34" s="97" t="s">
        <v>27</v>
      </c>
      <c r="C34" s="88">
        <v>863500</v>
      </c>
      <c r="D34" s="88">
        <v>2704874</v>
      </c>
    </row>
    <row r="35" spans="1:17" ht="15.75" x14ac:dyDescent="0.25">
      <c r="A35" s="83">
        <v>7125</v>
      </c>
      <c r="B35" s="86" t="s">
        <v>28</v>
      </c>
      <c r="C35" s="85">
        <f>C36+C37</f>
        <v>0</v>
      </c>
      <c r="D35" s="85">
        <f>D36+D37</f>
        <v>0</v>
      </c>
    </row>
    <row r="36" spans="1:17" s="66" customFormat="1" ht="15.75" x14ac:dyDescent="0.25">
      <c r="A36" s="87">
        <v>71251</v>
      </c>
      <c r="B36" s="97" t="s">
        <v>28</v>
      </c>
      <c r="C36" s="92">
        <v>0</v>
      </c>
      <c r="D36" s="92">
        <v>0</v>
      </c>
    </row>
    <row r="37" spans="1:17" ht="15.75" x14ac:dyDescent="0.25">
      <c r="A37" s="87">
        <v>71252</v>
      </c>
      <c r="B37" s="97" t="s">
        <v>29</v>
      </c>
      <c r="C37" s="88">
        <v>0</v>
      </c>
      <c r="D37" s="88">
        <v>0</v>
      </c>
    </row>
    <row r="38" spans="1:17" ht="15.75" x14ac:dyDescent="0.25">
      <c r="A38" s="83">
        <v>7126</v>
      </c>
      <c r="B38" s="110" t="s">
        <v>183</v>
      </c>
      <c r="C38" s="85">
        <f>C39+C40</f>
        <v>0</v>
      </c>
      <c r="D38" s="85">
        <f>D39+D40</f>
        <v>0</v>
      </c>
    </row>
    <row r="39" spans="1:17" ht="15.75" x14ac:dyDescent="0.25">
      <c r="A39" s="100">
        <v>71261</v>
      </c>
      <c r="B39" s="97" t="s">
        <v>320</v>
      </c>
      <c r="C39" s="88">
        <v>0</v>
      </c>
      <c r="D39" s="88">
        <v>0</v>
      </c>
    </row>
    <row r="40" spans="1:17" ht="15.75" x14ac:dyDescent="0.25">
      <c r="A40" s="87">
        <v>71262</v>
      </c>
      <c r="B40" s="97" t="s">
        <v>321</v>
      </c>
      <c r="C40" s="88">
        <v>0</v>
      </c>
      <c r="D40" s="88">
        <v>0</v>
      </c>
    </row>
    <row r="41" spans="1:17" ht="15.75" x14ac:dyDescent="0.25">
      <c r="A41" s="83">
        <v>7127</v>
      </c>
      <c r="B41" s="86" t="s">
        <v>31</v>
      </c>
      <c r="C41" s="85">
        <f>SUM(C42:C44)</f>
        <v>0</v>
      </c>
      <c r="D41" s="85">
        <f>SUM(D42:D44)</f>
        <v>0</v>
      </c>
    </row>
    <row r="42" spans="1:17" s="27" customFormat="1" ht="15.75" x14ac:dyDescent="0.25">
      <c r="A42" s="87">
        <v>71271</v>
      </c>
      <c r="B42" s="97" t="s">
        <v>322</v>
      </c>
      <c r="C42" s="88">
        <v>0</v>
      </c>
      <c r="D42" s="88">
        <v>0</v>
      </c>
    </row>
    <row r="43" spans="1:17" ht="15.75" x14ac:dyDescent="0.25">
      <c r="A43" s="87">
        <v>71272</v>
      </c>
      <c r="B43" s="97" t="s">
        <v>323</v>
      </c>
      <c r="C43" s="88">
        <v>0</v>
      </c>
      <c r="D43" s="88">
        <v>0</v>
      </c>
    </row>
    <row r="44" spans="1:17" ht="15.75" x14ac:dyDescent="0.25">
      <c r="A44" s="87">
        <v>71273</v>
      </c>
      <c r="B44" s="97" t="s">
        <v>324</v>
      </c>
      <c r="C44" s="88">
        <v>0</v>
      </c>
      <c r="D44" s="88">
        <v>0</v>
      </c>
    </row>
    <row r="45" spans="1:17" ht="15.75" x14ac:dyDescent="0.25">
      <c r="A45" s="83">
        <v>7128</v>
      </c>
      <c r="B45" s="86" t="s">
        <v>30</v>
      </c>
      <c r="C45" s="85">
        <f>C46</f>
        <v>0</v>
      </c>
      <c r="D45" s="85">
        <f>D46</f>
        <v>0</v>
      </c>
    </row>
    <row r="46" spans="1:17" ht="15.75" x14ac:dyDescent="0.25">
      <c r="A46" s="87">
        <v>71281</v>
      </c>
      <c r="B46" s="55" t="s">
        <v>30</v>
      </c>
      <c r="C46" s="88">
        <v>0</v>
      </c>
      <c r="D46" s="88">
        <v>0</v>
      </c>
    </row>
    <row r="47" spans="1:17" s="27" customFormat="1" ht="15.75" x14ac:dyDescent="0.25">
      <c r="A47" s="83">
        <v>7134</v>
      </c>
      <c r="B47" s="86" t="s">
        <v>337</v>
      </c>
      <c r="C47" s="85">
        <f>C48</f>
        <v>0</v>
      </c>
      <c r="D47" s="85">
        <f>D48</f>
        <v>3200000</v>
      </c>
      <c r="Q47" s="115"/>
    </row>
    <row r="48" spans="1:17" ht="15.75" x14ac:dyDescent="0.25">
      <c r="A48" s="87">
        <v>71341</v>
      </c>
      <c r="B48" s="55" t="s">
        <v>337</v>
      </c>
      <c r="C48" s="88">
        <v>0</v>
      </c>
      <c r="D48" s="88">
        <v>3200000</v>
      </c>
      <c r="Q48" s="30"/>
    </row>
    <row r="49" spans="1:4" s="27" customFormat="1" ht="15.75" x14ac:dyDescent="0.25">
      <c r="A49" s="83">
        <v>716</v>
      </c>
      <c r="B49" s="86" t="s">
        <v>32</v>
      </c>
      <c r="C49" s="85">
        <f>SUM(C50:C51)</f>
        <v>0</v>
      </c>
      <c r="D49" s="85">
        <f>SUM(D50:D51)</f>
        <v>6020000</v>
      </c>
    </row>
    <row r="50" spans="1:4" ht="15.75" x14ac:dyDescent="0.25">
      <c r="A50" s="87">
        <v>7161</v>
      </c>
      <c r="B50" s="55" t="s">
        <v>33</v>
      </c>
      <c r="C50" s="88">
        <v>0</v>
      </c>
      <c r="D50" s="88">
        <v>4000000</v>
      </c>
    </row>
    <row r="51" spans="1:4" ht="15.75" x14ac:dyDescent="0.25">
      <c r="A51" s="87">
        <v>7162</v>
      </c>
      <c r="B51" s="55" t="s">
        <v>34</v>
      </c>
      <c r="C51" s="88">
        <v>0</v>
      </c>
      <c r="D51" s="88">
        <v>2020000</v>
      </c>
    </row>
    <row r="52" spans="1:4" ht="15.75" x14ac:dyDescent="0.25">
      <c r="A52" s="83">
        <v>717</v>
      </c>
      <c r="B52" s="86" t="s">
        <v>325</v>
      </c>
      <c r="C52" s="85">
        <f>SUM(C53:C59)</f>
        <v>32583800</v>
      </c>
      <c r="D52" s="85">
        <f>SUM(D53:D59)</f>
        <v>0</v>
      </c>
    </row>
    <row r="53" spans="1:4" s="27" customFormat="1" ht="15.75" x14ac:dyDescent="0.25">
      <c r="A53" s="87">
        <v>7171</v>
      </c>
      <c r="B53" s="55" t="s">
        <v>37</v>
      </c>
      <c r="C53" s="88">
        <v>0</v>
      </c>
      <c r="D53" s="88">
        <v>0</v>
      </c>
    </row>
    <row r="54" spans="1:4" ht="15.75" x14ac:dyDescent="0.25">
      <c r="A54" s="87">
        <v>7172</v>
      </c>
      <c r="B54" s="55" t="s">
        <v>107</v>
      </c>
      <c r="C54" s="88">
        <v>0</v>
      </c>
      <c r="D54" s="88">
        <v>0</v>
      </c>
    </row>
    <row r="55" spans="1:4" s="27" customFormat="1" ht="15.75" x14ac:dyDescent="0.25">
      <c r="A55" s="87">
        <v>7173</v>
      </c>
      <c r="B55" s="55" t="s">
        <v>290</v>
      </c>
      <c r="C55" s="88">
        <v>32583800</v>
      </c>
      <c r="D55" s="88">
        <v>0</v>
      </c>
    </row>
    <row r="56" spans="1:4" ht="15.75" x14ac:dyDescent="0.25">
      <c r="A56" s="87">
        <v>7174</v>
      </c>
      <c r="B56" s="55" t="s">
        <v>35</v>
      </c>
      <c r="C56" s="88">
        <v>0</v>
      </c>
      <c r="D56" s="88">
        <v>0</v>
      </c>
    </row>
    <row r="57" spans="1:4" ht="15.75" x14ac:dyDescent="0.25">
      <c r="A57" s="87">
        <v>7175</v>
      </c>
      <c r="B57" s="55" t="s">
        <v>36</v>
      </c>
      <c r="C57" s="88">
        <v>0</v>
      </c>
      <c r="D57" s="88">
        <v>0</v>
      </c>
    </row>
    <row r="58" spans="1:4" ht="15.75" x14ac:dyDescent="0.25">
      <c r="A58" s="87">
        <v>7176</v>
      </c>
      <c r="B58" s="55" t="s">
        <v>291</v>
      </c>
      <c r="C58" s="88">
        <v>0</v>
      </c>
      <c r="D58" s="88">
        <v>0</v>
      </c>
    </row>
    <row r="59" spans="1:4" ht="15.75" x14ac:dyDescent="0.25">
      <c r="A59" s="87">
        <v>7178</v>
      </c>
      <c r="B59" s="55" t="s">
        <v>292</v>
      </c>
      <c r="C59" s="88">
        <v>0</v>
      </c>
      <c r="D59" s="88">
        <v>0</v>
      </c>
    </row>
    <row r="60" spans="1:4" ht="15.75" x14ac:dyDescent="0.25">
      <c r="A60" s="83">
        <v>72</v>
      </c>
      <c r="B60" s="84" t="s">
        <v>38</v>
      </c>
      <c r="C60" s="85">
        <f>C61+C68+C87+C91+C94</f>
        <v>15106500</v>
      </c>
      <c r="D60" s="85">
        <f>D61+D68+D87+D91+D94</f>
        <v>162370000</v>
      </c>
    </row>
    <row r="61" spans="1:4" ht="15.75" x14ac:dyDescent="0.25">
      <c r="A61" s="83">
        <v>721</v>
      </c>
      <c r="B61" s="86" t="s">
        <v>39</v>
      </c>
      <c r="C61" s="85">
        <f>C62+C64+C66</f>
        <v>0</v>
      </c>
      <c r="D61" s="85">
        <f>D62+D64+D66</f>
        <v>0</v>
      </c>
    </row>
    <row r="62" spans="1:4" s="27" customFormat="1" ht="15.75" x14ac:dyDescent="0.25">
      <c r="A62" s="83">
        <v>7211</v>
      </c>
      <c r="B62" s="86" t="s">
        <v>117</v>
      </c>
      <c r="C62" s="85">
        <f>C63</f>
        <v>0</v>
      </c>
      <c r="D62" s="85">
        <f>D63</f>
        <v>0</v>
      </c>
    </row>
    <row r="63" spans="1:4" ht="15.75" x14ac:dyDescent="0.25">
      <c r="A63" s="87">
        <v>72111</v>
      </c>
      <c r="B63" s="55" t="s">
        <v>117</v>
      </c>
      <c r="C63" s="88">
        <v>0</v>
      </c>
      <c r="D63" s="88">
        <v>0</v>
      </c>
    </row>
    <row r="64" spans="1:4" s="27" customFormat="1" ht="15.75" x14ac:dyDescent="0.25">
      <c r="A64" s="83">
        <v>7217</v>
      </c>
      <c r="B64" s="86" t="s">
        <v>295</v>
      </c>
      <c r="C64" s="85">
        <f>C65</f>
        <v>0</v>
      </c>
      <c r="D64" s="85">
        <f>D65</f>
        <v>0</v>
      </c>
    </row>
    <row r="65" spans="1:4" ht="15.75" x14ac:dyDescent="0.25">
      <c r="A65" s="87">
        <v>72171</v>
      </c>
      <c r="B65" s="55" t="s">
        <v>295</v>
      </c>
      <c r="C65" s="88">
        <v>0</v>
      </c>
      <c r="D65" s="88">
        <v>0</v>
      </c>
    </row>
    <row r="66" spans="1:4" s="27" customFormat="1" ht="15.75" x14ac:dyDescent="0.25">
      <c r="A66" s="83">
        <v>7218</v>
      </c>
      <c r="B66" s="86" t="s">
        <v>120</v>
      </c>
      <c r="C66" s="85">
        <f>C67</f>
        <v>0</v>
      </c>
      <c r="D66" s="85">
        <f>D67</f>
        <v>0</v>
      </c>
    </row>
    <row r="67" spans="1:4" ht="15.75" x14ac:dyDescent="0.25">
      <c r="A67" s="87">
        <v>72181</v>
      </c>
      <c r="B67" s="55" t="s">
        <v>120</v>
      </c>
      <c r="C67" s="88">
        <v>0</v>
      </c>
      <c r="D67" s="88">
        <v>0</v>
      </c>
    </row>
    <row r="68" spans="1:4" ht="15.75" x14ac:dyDescent="0.25">
      <c r="A68" s="83">
        <v>722</v>
      </c>
      <c r="B68" s="86" t="s">
        <v>326</v>
      </c>
      <c r="C68" s="85">
        <f>C69+C74+C81+C83+C85</f>
        <v>15106500</v>
      </c>
      <c r="D68" s="85">
        <f>D69+D74+D81+D83+D85</f>
        <v>150970000</v>
      </c>
    </row>
    <row r="69" spans="1:4" ht="15.75" x14ac:dyDescent="0.25">
      <c r="A69" s="83">
        <v>7221</v>
      </c>
      <c r="B69" s="86" t="s">
        <v>296</v>
      </c>
      <c r="C69" s="85">
        <f>SUM(C70:C73)</f>
        <v>0</v>
      </c>
      <c r="D69" s="85">
        <f>SUM(D70:D73)</f>
        <v>127270000</v>
      </c>
    </row>
    <row r="70" spans="1:4" ht="15.75" x14ac:dyDescent="0.25">
      <c r="A70" s="87">
        <v>72211</v>
      </c>
      <c r="B70" s="55" t="s">
        <v>41</v>
      </c>
      <c r="C70" s="88">
        <v>0</v>
      </c>
      <c r="D70" s="88">
        <v>0</v>
      </c>
    </row>
    <row r="71" spans="1:4" ht="15.75" x14ac:dyDescent="0.25">
      <c r="A71" s="87">
        <v>72212</v>
      </c>
      <c r="B71" s="55" t="s">
        <v>42</v>
      </c>
      <c r="C71" s="88">
        <v>0</v>
      </c>
      <c r="D71" s="88">
        <v>0</v>
      </c>
    </row>
    <row r="72" spans="1:4" ht="15.75" x14ac:dyDescent="0.25">
      <c r="A72" s="87">
        <v>72213</v>
      </c>
      <c r="B72" s="55" t="s">
        <v>43</v>
      </c>
      <c r="C72" s="88">
        <f>C73</f>
        <v>0</v>
      </c>
      <c r="D72" s="88">
        <v>0</v>
      </c>
    </row>
    <row r="73" spans="1:4" ht="15.75" x14ac:dyDescent="0.25">
      <c r="A73" s="87">
        <v>72214</v>
      </c>
      <c r="B73" s="55" t="s">
        <v>46</v>
      </c>
      <c r="C73" s="88">
        <v>0</v>
      </c>
      <c r="D73" s="88">
        <v>127270000</v>
      </c>
    </row>
    <row r="74" spans="1:4" ht="15.75" x14ac:dyDescent="0.25">
      <c r="A74" s="83">
        <v>7222</v>
      </c>
      <c r="B74" s="86" t="s">
        <v>297</v>
      </c>
      <c r="C74" s="85">
        <f>SUM(C75:C80)</f>
        <v>0</v>
      </c>
      <c r="D74" s="85">
        <f>SUM(D75:D80)</f>
        <v>0</v>
      </c>
    </row>
    <row r="75" spans="1:4" ht="15.75" x14ac:dyDescent="0.25">
      <c r="A75" s="87">
        <v>72221</v>
      </c>
      <c r="B75" s="55" t="s">
        <v>298</v>
      </c>
      <c r="C75" s="88">
        <v>0</v>
      </c>
      <c r="D75" s="88">
        <v>0</v>
      </c>
    </row>
    <row r="76" spans="1:4" s="27" customFormat="1" ht="15.75" x14ac:dyDescent="0.25">
      <c r="A76" s="87">
        <v>72222</v>
      </c>
      <c r="B76" s="55" t="s">
        <v>299</v>
      </c>
      <c r="C76" s="88">
        <v>0</v>
      </c>
      <c r="D76" s="88">
        <v>0</v>
      </c>
    </row>
    <row r="77" spans="1:4" ht="15.75" x14ac:dyDescent="0.25">
      <c r="A77" s="87">
        <v>72223</v>
      </c>
      <c r="B77" s="55" t="s">
        <v>300</v>
      </c>
      <c r="C77" s="88">
        <v>0</v>
      </c>
      <c r="D77" s="88">
        <v>0</v>
      </c>
    </row>
    <row r="78" spans="1:4" ht="15.75" x14ac:dyDescent="0.25">
      <c r="A78" s="87">
        <v>72224</v>
      </c>
      <c r="B78" s="55" t="s">
        <v>327</v>
      </c>
      <c r="C78" s="88">
        <v>0</v>
      </c>
      <c r="D78" s="88">
        <v>0</v>
      </c>
    </row>
    <row r="79" spans="1:4" ht="15.75" x14ac:dyDescent="0.25">
      <c r="A79" s="87">
        <v>72225</v>
      </c>
      <c r="B79" s="55" t="s">
        <v>302</v>
      </c>
      <c r="C79" s="88">
        <v>0</v>
      </c>
      <c r="D79" s="88">
        <v>0</v>
      </c>
    </row>
    <row r="80" spans="1:4" ht="15.75" x14ac:dyDescent="0.25">
      <c r="A80" s="87">
        <v>72226</v>
      </c>
      <c r="B80" s="55" t="s">
        <v>45</v>
      </c>
      <c r="C80" s="88">
        <v>0</v>
      </c>
      <c r="D80" s="88">
        <v>0</v>
      </c>
    </row>
    <row r="81" spans="1:4" ht="15.75" x14ac:dyDescent="0.25">
      <c r="A81" s="83">
        <v>7223</v>
      </c>
      <c r="B81" s="86" t="s">
        <v>44</v>
      </c>
      <c r="C81" s="85">
        <f>C82</f>
        <v>15106500</v>
      </c>
      <c r="D81" s="85">
        <f>D82</f>
        <v>14700000</v>
      </c>
    </row>
    <row r="82" spans="1:4" ht="15.75" x14ac:dyDescent="0.25">
      <c r="A82" s="87">
        <v>72231</v>
      </c>
      <c r="B82" s="55" t="s">
        <v>44</v>
      </c>
      <c r="C82" s="88">
        <v>15106500</v>
      </c>
      <c r="D82" s="88">
        <v>14700000</v>
      </c>
    </row>
    <row r="83" spans="1:4" ht="15.75" x14ac:dyDescent="0.25">
      <c r="A83" s="83">
        <v>7224</v>
      </c>
      <c r="B83" s="86" t="s">
        <v>303</v>
      </c>
      <c r="C83" s="85">
        <f>C84</f>
        <v>0</v>
      </c>
      <c r="D83" s="85">
        <f>D84</f>
        <v>9000000</v>
      </c>
    </row>
    <row r="84" spans="1:4" ht="15.75" x14ac:dyDescent="0.25">
      <c r="A84" s="87">
        <v>72241</v>
      </c>
      <c r="B84" s="55" t="s">
        <v>303</v>
      </c>
      <c r="C84" s="88">
        <v>0</v>
      </c>
      <c r="D84" s="88">
        <v>9000000</v>
      </c>
    </row>
    <row r="85" spans="1:4" ht="15.75" x14ac:dyDescent="0.25">
      <c r="A85" s="83">
        <v>7228</v>
      </c>
      <c r="B85" s="86" t="s">
        <v>347</v>
      </c>
      <c r="C85" s="85">
        <f>C86</f>
        <v>0</v>
      </c>
      <c r="D85" s="85">
        <f>D86</f>
        <v>0</v>
      </c>
    </row>
    <row r="86" spans="1:4" ht="15.75" x14ac:dyDescent="0.25">
      <c r="A86" s="87">
        <v>72281</v>
      </c>
      <c r="B86" s="55" t="s">
        <v>40</v>
      </c>
      <c r="C86" s="88">
        <v>0</v>
      </c>
      <c r="D86" s="88">
        <v>0</v>
      </c>
    </row>
    <row r="87" spans="1:4" ht="15.75" x14ac:dyDescent="0.25">
      <c r="A87" s="83">
        <v>723</v>
      </c>
      <c r="B87" s="86" t="s">
        <v>47</v>
      </c>
      <c r="C87" s="90">
        <f>SUM(C88:C90)</f>
        <v>0</v>
      </c>
      <c r="D87" s="90">
        <f>SUM(D88:D90)</f>
        <v>2000000</v>
      </c>
    </row>
    <row r="88" spans="1:4" ht="15.75" x14ac:dyDescent="0.25">
      <c r="A88" s="87">
        <v>7231</v>
      </c>
      <c r="B88" s="55" t="s">
        <v>47</v>
      </c>
      <c r="C88" s="88">
        <v>0</v>
      </c>
      <c r="D88" s="88">
        <v>2000000</v>
      </c>
    </row>
    <row r="89" spans="1:4" ht="15.75" x14ac:dyDescent="0.25">
      <c r="A89" s="87">
        <v>7232</v>
      </c>
      <c r="B89" s="55" t="s">
        <v>48</v>
      </c>
      <c r="C89" s="88">
        <v>0</v>
      </c>
      <c r="D89" s="88">
        <v>0</v>
      </c>
    </row>
    <row r="90" spans="1:4" ht="15.75" x14ac:dyDescent="0.25">
      <c r="A90" s="87">
        <v>7236</v>
      </c>
      <c r="B90" s="55" t="s">
        <v>49</v>
      </c>
      <c r="C90" s="88">
        <v>0</v>
      </c>
      <c r="D90" s="88">
        <v>0</v>
      </c>
    </row>
    <row r="91" spans="1:4" ht="15.75" x14ac:dyDescent="0.25">
      <c r="A91" s="83">
        <v>727</v>
      </c>
      <c r="B91" s="86" t="s">
        <v>216</v>
      </c>
      <c r="C91" s="90">
        <f>SUM(C92:C93)</f>
        <v>0</v>
      </c>
      <c r="D91" s="90">
        <f>SUM(D92:D93)</f>
        <v>5400000</v>
      </c>
    </row>
    <row r="92" spans="1:4" ht="15.75" x14ac:dyDescent="0.25">
      <c r="A92" s="87">
        <v>7271</v>
      </c>
      <c r="B92" s="55" t="s">
        <v>328</v>
      </c>
      <c r="C92" s="88">
        <v>0</v>
      </c>
      <c r="D92" s="88">
        <v>5400000</v>
      </c>
    </row>
    <row r="93" spans="1:4" ht="15.75" x14ac:dyDescent="0.25">
      <c r="A93" s="87">
        <v>7278</v>
      </c>
      <c r="B93" s="55" t="s">
        <v>218</v>
      </c>
      <c r="C93" s="88">
        <v>0</v>
      </c>
      <c r="D93" s="88">
        <v>0</v>
      </c>
    </row>
    <row r="94" spans="1:4" ht="15.75" x14ac:dyDescent="0.25">
      <c r="A94" s="83">
        <v>728</v>
      </c>
      <c r="B94" s="86" t="s">
        <v>50</v>
      </c>
      <c r="C94" s="90">
        <f>C95+C96</f>
        <v>0</v>
      </c>
      <c r="D94" s="90">
        <f>D95+D96</f>
        <v>4000000</v>
      </c>
    </row>
    <row r="95" spans="1:4" ht="15.75" x14ac:dyDescent="0.25">
      <c r="A95" s="94">
        <v>7281</v>
      </c>
      <c r="B95" s="98" t="s">
        <v>51</v>
      </c>
      <c r="C95" s="119">
        <f>C97</f>
        <v>0</v>
      </c>
      <c r="D95" s="88">
        <v>4000000</v>
      </c>
    </row>
    <row r="96" spans="1:4" ht="15.75" x14ac:dyDescent="0.25">
      <c r="A96" s="94">
        <v>7284</v>
      </c>
      <c r="B96" s="37" t="s">
        <v>338</v>
      </c>
      <c r="C96" s="119">
        <v>0</v>
      </c>
      <c r="D96" s="88">
        <v>0</v>
      </c>
    </row>
    <row r="97" spans="1:4" ht="15.75" x14ac:dyDescent="0.25">
      <c r="A97" s="89">
        <v>73</v>
      </c>
      <c r="B97" s="84" t="s">
        <v>52</v>
      </c>
      <c r="C97" s="90">
        <f>C98</f>
        <v>0</v>
      </c>
      <c r="D97" s="90">
        <f>D98</f>
        <v>0</v>
      </c>
    </row>
    <row r="98" spans="1:4" ht="15.75" x14ac:dyDescent="0.25">
      <c r="A98" s="94">
        <v>731</v>
      </c>
      <c r="B98" s="98" t="s">
        <v>53</v>
      </c>
      <c r="C98" s="88">
        <v>0</v>
      </c>
      <c r="D98" s="88">
        <v>0</v>
      </c>
    </row>
  </sheetData>
  <mergeCells count="1">
    <mergeCell ref="C2:D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R7 2020C</vt:lpstr>
      <vt:lpstr>UNION</vt:lpstr>
      <vt:lpstr>NGAZIDJA</vt:lpstr>
      <vt:lpstr>NDZUWANI</vt:lpstr>
      <vt:lpstr>MWALI</vt:lpstr>
      <vt:lpstr>'R7 2020C'!__xlnm.Print_Titles</vt:lpstr>
      <vt:lpstr>'R7 2020C'!Impression_des_titres</vt:lpstr>
      <vt:lpstr>'R7 2020C'!Zone_d_impression</vt:lpstr>
      <vt:lpstr>UNION!Zone_d_impression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ordinateur</cp:lastModifiedBy>
  <cp:lastPrinted>2020-08-11T08:21:33Z</cp:lastPrinted>
  <dcterms:created xsi:type="dcterms:W3CDTF">2017-12-10T08:19:53Z</dcterms:created>
  <dcterms:modified xsi:type="dcterms:W3CDTF">2020-12-17T07:09:56Z</dcterms:modified>
</cp:coreProperties>
</file>